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ostka\Desktop\"/>
    </mc:Choice>
  </mc:AlternateContent>
  <xr:revisionPtr revIDLastSave="0" documentId="13_ncr:1_{39FE07E4-4118-4B0A-8A27-24A6B391C7EF}" xr6:coauthVersionLast="47" xr6:coauthVersionMax="47" xr10:uidLastSave="{00000000-0000-0000-0000-000000000000}"/>
  <bookViews>
    <workbookView xWindow="1080" yWindow="1080" windowWidth="21600" windowHeight="11295" xr2:uid="{00000000-000D-0000-FFFF-FFFF00000000}"/>
  </bookViews>
  <sheets>
    <sheet name="Krycí list" sheetId="13" r:id="rId1"/>
    <sheet name="SO VRN" sheetId="4" r:id="rId2"/>
    <sheet name="SO 101" sheetId="3" r:id="rId3"/>
  </sheets>
  <externalReferences>
    <externalReference r:id="rId4"/>
    <externalReference r:id="rId5"/>
    <externalReference r:id="rId6"/>
  </externalReferences>
  <definedNames>
    <definedName name="blbec" localSheetId="0">[1]Rekapitulace!#REF!</definedName>
    <definedName name="blbec" localSheetId="2">[1]Rekapitulace!#REF!</definedName>
    <definedName name="blbec" localSheetId="1">[1]Rekapitulace!#REF!</definedName>
    <definedName name="blbec">[1]Rekapitulace!#REF!</definedName>
    <definedName name="cisloobjektu" localSheetId="0">'[2]Krycí list'!$A$5</definedName>
    <definedName name="cisloobjektu">'[3]Krycí list'!$A$5</definedName>
    <definedName name="cislostavby" localSheetId="0">'[2]Krycí list'!$A$7</definedName>
    <definedName name="cislostavby">'[3]Krycí list'!$A$7</definedName>
    <definedName name="Dil" localSheetId="2">[1]Rekapitulace!#REF!</definedName>
    <definedName name="Dil" localSheetId="1">[1]Rekapitulace!#REF!</definedName>
    <definedName name="Dil">[1]Rekapitulace!#REF!</definedName>
    <definedName name="Dodavka" localSheetId="0">[2]Rekapitulace!$G$8</definedName>
    <definedName name="Dodavka">[3]Rekapitulace!$G$8</definedName>
    <definedName name="Dodavka0" localSheetId="0">[2]Položky!#REF!</definedName>
    <definedName name="Dodavka0" localSheetId="2">[3]Položky!#REF!</definedName>
    <definedName name="Dodavka0" localSheetId="1">[3]Položky!#REF!</definedName>
    <definedName name="Dodavka0">[3]Položky!#REF!</definedName>
    <definedName name="HSV" localSheetId="0">[2]Rekapitulace!$E$8</definedName>
    <definedName name="HSV">[3]Rekapitulace!$E$8</definedName>
    <definedName name="HSV0" localSheetId="0">[2]Položky!#REF!</definedName>
    <definedName name="HSV0" localSheetId="2">[3]Položky!#REF!</definedName>
    <definedName name="HSV0" localSheetId="1">[3]Položky!#REF!</definedName>
    <definedName name="HSV0">[3]Položky!#REF!</definedName>
    <definedName name="HZS" localSheetId="0">[2]Rekapitulace!$I$8</definedName>
    <definedName name="HZS">[3]Rekapitulace!$I$8</definedName>
    <definedName name="HZS0" localSheetId="0">[2]Položky!#REF!</definedName>
    <definedName name="HZS0" localSheetId="2">[3]Položky!#REF!</definedName>
    <definedName name="HZS0" localSheetId="1">[3]Položky!#REF!</definedName>
    <definedName name="HZS0">[3]Položky!#REF!</definedName>
    <definedName name="Mont" localSheetId="0">[2]Rekapitulace!$H$8</definedName>
    <definedName name="Mont">[3]Rekapitulace!$H$8</definedName>
    <definedName name="Montaz0" localSheetId="0">[2]Položky!#REF!</definedName>
    <definedName name="Montaz0" localSheetId="2">[3]Položky!#REF!</definedName>
    <definedName name="Montaz0" localSheetId="1">[3]Položky!#REF!</definedName>
    <definedName name="Montaz0">[3]Položky!#REF!</definedName>
    <definedName name="nazevobjektu" localSheetId="0">'[2]Krycí list'!$C$5</definedName>
    <definedName name="nazevobjektu">'[3]Krycí list'!$C$5</definedName>
    <definedName name="nazevstavby" localSheetId="0">'[2]Krycí list'!$C$7</definedName>
    <definedName name="nazevstavby">'[3]Krycí list'!$C$7</definedName>
    <definedName name="_xlnm.Print_Area" localSheetId="0">'Krycí list'!$A$1:$F$53</definedName>
    <definedName name="_xlnm.Print_Area" localSheetId="2">'SO 101'!$A$1:$I$71</definedName>
    <definedName name="_xlnm.Print_Area" localSheetId="1">'SO VRN'!$A$1:$G$23</definedName>
    <definedName name="PocetMJ" localSheetId="0">'[2]Krycí list'!$G$6</definedName>
    <definedName name="PocetMJ">'[3]Krycí list'!$G$6</definedName>
    <definedName name="Projektant" localSheetId="0">'[2]Krycí list'!$C$8</definedName>
    <definedName name="Projektant">'[3]Krycí list'!$C$8</definedName>
    <definedName name="PSV" localSheetId="0">[2]Rekapitulace!$F$8</definedName>
    <definedName name="PSV">[3]Rekapitulace!$F$8</definedName>
    <definedName name="PSV0" localSheetId="0">[2]Položky!#REF!</definedName>
    <definedName name="PSV0" localSheetId="2">[3]Položky!#REF!</definedName>
    <definedName name="PSV0" localSheetId="1">[3]Položky!#REF!</definedName>
    <definedName name="PSV0">[3]Položky!#REF!</definedName>
    <definedName name="SazbaDPH1" localSheetId="0">'[2]Krycí list'!$C$30</definedName>
    <definedName name="SazbaDPH1">'[3]Krycí list'!$C$30</definedName>
    <definedName name="SazbaDPH2" localSheetId="0">'[2]Krycí list'!$C$32</definedName>
    <definedName name="SazbaDPH2">'[3]Krycí list'!$C$32</definedName>
    <definedName name="SloupecCC" localSheetId="0">#REF!</definedName>
    <definedName name="SloupecCC" localSheetId="2">#REF!</definedName>
    <definedName name="SloupecCC" localSheetId="1">#REF!</definedName>
    <definedName name="SloupecCC">#REF!</definedName>
    <definedName name="SloupecCisloPol" localSheetId="0">#REF!</definedName>
    <definedName name="SloupecCisloPol" localSheetId="2">#REF!</definedName>
    <definedName name="SloupecCisloPol" localSheetId="1">#REF!</definedName>
    <definedName name="SloupecCisloPol">#REF!</definedName>
    <definedName name="SloupecJC" localSheetId="0">#REF!</definedName>
    <definedName name="SloupecJC" localSheetId="2">#REF!</definedName>
    <definedName name="SloupecJC" localSheetId="1">#REF!</definedName>
    <definedName name="SloupecJC">#REF!</definedName>
    <definedName name="SloupecMJ" localSheetId="0">#REF!</definedName>
    <definedName name="SloupecMJ" localSheetId="2">#REF!</definedName>
    <definedName name="SloupecMJ" localSheetId="1">#REF!</definedName>
    <definedName name="SloupecMJ">#REF!</definedName>
    <definedName name="SloupecMnozstvi" localSheetId="0">#REF!</definedName>
    <definedName name="SloupecMnozstvi" localSheetId="2">#REF!</definedName>
    <definedName name="SloupecMnozstvi" localSheetId="1">#REF!</definedName>
    <definedName name="SloupecMnozstvi">#REF!</definedName>
    <definedName name="SloupecNazPol" localSheetId="0">#REF!</definedName>
    <definedName name="SloupecNazPol" localSheetId="2">#REF!</definedName>
    <definedName name="SloupecNazPol" localSheetId="1">#REF!</definedName>
    <definedName name="SloupecNazPol">#REF!</definedName>
    <definedName name="SloupecPC" localSheetId="0">#REF!</definedName>
    <definedName name="SloupecPC" localSheetId="2">#REF!</definedName>
    <definedName name="SloupecPC" localSheetId="1">#REF!</definedName>
    <definedName name="SloupecPC">#REF!</definedName>
    <definedName name="Typ" localSheetId="0">[2]Položky!#REF!</definedName>
    <definedName name="Typ" localSheetId="2">[3]Položky!#REF!</definedName>
    <definedName name="Typ" localSheetId="1">[3]Položky!#REF!</definedName>
    <definedName name="Typ">[3]Položky!#REF!</definedName>
    <definedName name="VRN" localSheetId="0">[2]Rekapitulace!$H$14</definedName>
    <definedName name="VRN">[3]Rekapitulace!$H$14</definedName>
    <definedName name="VRNKc" localSheetId="0">[1]Rekapitulace!#REF!</definedName>
    <definedName name="VRNKc" localSheetId="2">[1]Rekapitulace!#REF!</definedName>
    <definedName name="VRNKc" localSheetId="1">[1]Rekapitulace!#REF!</definedName>
    <definedName name="VRNKc">[1]Rekapitulace!#REF!</definedName>
    <definedName name="VRNnazev" localSheetId="2">[1]Rekapitulace!#REF!</definedName>
    <definedName name="VRNnazev" localSheetId="1">[1]Rekapitulace!#REF!</definedName>
    <definedName name="VRNnazev">[1]Rekapitulace!#REF!</definedName>
    <definedName name="VRNproc" localSheetId="2">[1]Rekapitulace!#REF!</definedName>
    <definedName name="VRNproc" localSheetId="1">[1]Rekapitulace!#REF!</definedName>
    <definedName name="VRNproc">[1]Rekapitulace!#REF!</definedName>
    <definedName name="VRNzakl" localSheetId="2">[1]Rekapitulace!#REF!</definedName>
    <definedName name="VRNzakl" localSheetId="1">[1]Rekapitulace!#REF!</definedName>
    <definedName name="VRNzakl">[1]Rekapitulace!#REF!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3" i="3" l="1"/>
  <c r="E52" i="3"/>
  <c r="E33" i="3"/>
  <c r="E35" i="3"/>
  <c r="E34" i="3"/>
  <c r="E30" i="3"/>
  <c r="E22" i="3"/>
  <c r="E21" i="3"/>
  <c r="E20" i="3"/>
  <c r="B4" i="13"/>
  <c r="E46" i="3" l="1"/>
  <c r="E51" i="3"/>
  <c r="E50" i="3"/>
  <c r="E49" i="3"/>
  <c r="E25" i="3"/>
  <c r="E10" i="3"/>
  <c r="E38" i="3"/>
  <c r="E37" i="3"/>
  <c r="E29" i="3"/>
  <c r="E17" i="3"/>
  <c r="E13" i="3"/>
  <c r="E14" i="3" s="1"/>
  <c r="E63" i="3"/>
  <c r="E11" i="3" l="1"/>
  <c r="E60" i="3"/>
  <c r="E12" i="3"/>
  <c r="E61" i="3" l="1"/>
  <c r="E62" i="3"/>
  <c r="E58" i="3"/>
  <c r="E59" i="3" s="1"/>
  <c r="E15" i="3"/>
  <c r="E16" i="3" l="1"/>
  <c r="E64" i="3" l="1"/>
  <c r="G9" i="3"/>
  <c r="I9" i="3" l="1"/>
  <c r="E65" i="3" l="1"/>
</calcChain>
</file>

<file path=xl/sharedStrings.xml><?xml version="1.0" encoding="utf-8"?>
<sst xmlns="http://schemas.openxmlformats.org/spreadsheetml/2006/main" count="198" uniqueCount="128">
  <si>
    <t>m2</t>
  </si>
  <si>
    <t>m3</t>
  </si>
  <si>
    <t>t</t>
  </si>
  <si>
    <t>ks</t>
  </si>
  <si>
    <t>m</t>
  </si>
  <si>
    <t xml:space="preserve">Položkový rozpočet </t>
  </si>
  <si>
    <t>Stavba :</t>
  </si>
  <si>
    <t>Rozpočet:</t>
  </si>
  <si>
    <t>Objekt :</t>
  </si>
  <si>
    <t>Cenová soustava:</t>
  </si>
  <si>
    <t xml:space="preserve">JKSO: </t>
  </si>
  <si>
    <t>822 27 7 5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</si>
  <si>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</si>
  <si>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</si>
  <si>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</si>
  <si>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</si>
  <si>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</si>
  <si>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</si>
  <si>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</si>
  <si>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jedn. hmotnost</t>
  </si>
  <si>
    <t>celkem hmotnost</t>
  </si>
  <si>
    <t>1</t>
  </si>
  <si>
    <t xml:space="preserve">Zemní práce </t>
  </si>
  <si>
    <t>56</t>
  </si>
  <si>
    <t xml:space="preserve">Podkladní vrstvy komunikací </t>
  </si>
  <si>
    <t>59</t>
  </si>
  <si>
    <t xml:space="preserve">Kryty pozemních komunikací </t>
  </si>
  <si>
    <t>8</t>
  </si>
  <si>
    <t>Trubní vedení</t>
  </si>
  <si>
    <t>91</t>
  </si>
  <si>
    <t>Doplňující konstrukce a práce</t>
  </si>
  <si>
    <t>3,6 (ben/--)</t>
  </si>
  <si>
    <t>99</t>
  </si>
  <si>
    <t xml:space="preserve">Přesun hmot </t>
  </si>
  <si>
    <t>Celkem bez DPH</t>
  </si>
  <si>
    <t>Vedlejší rozpočtové náklady</t>
  </si>
  <si>
    <t>kpl</t>
  </si>
  <si>
    <t>Dopravní opatření</t>
  </si>
  <si>
    <t>Vytýčení inženýrských sítí</t>
  </si>
  <si>
    <t>Zařízení staveniště</t>
  </si>
  <si>
    <t>Geodetické práce</t>
  </si>
  <si>
    <t>Provádění zkoušek</t>
  </si>
  <si>
    <t xml:space="preserve">Dokumentace zkutečného provedení </t>
  </si>
  <si>
    <t>Územní vlivy</t>
  </si>
  <si>
    <t>11</t>
  </si>
  <si>
    <t>Přípravné a přidružené práce</t>
  </si>
  <si>
    <t xml:space="preserve">SO 101 - komunikace </t>
  </si>
  <si>
    <t>Výstražná páska pro zabezpečení výkopu zřízení</t>
  </si>
  <si>
    <t>Výstražná páska pro zabezpečení výkopu odstranění</t>
  </si>
  <si>
    <t>Příplatek za ztížení odkopávky nebo prokopávky v blízkosti inženýrských sítí</t>
  </si>
  <si>
    <t>Úprava pláně v hornině třídy těžitelnosti I skupiny 3 se zhutněním ručně</t>
  </si>
  <si>
    <t>Poplatek za uložení zeminy a kamení na recyklační skládce (skládkovné) kód odpadu 17 05 04</t>
  </si>
  <si>
    <t>Vytrhání obrub silničních ležatých</t>
  </si>
  <si>
    <t>Řezání stávajícího živičného krytu hl přes 50 do 100 mm</t>
  </si>
  <si>
    <t>Příplatek ZKD 1 km u vodorovné dopravy vybouraných hmot</t>
  </si>
  <si>
    <t>Kladení zámkové dlažby komunikací pro pěší tl 60 mm skupiny A pl přes 300 m2</t>
  </si>
  <si>
    <t>Přesun hmot pro pozemní komunikace s krytem dlážděným</t>
  </si>
  <si>
    <t>Příplatek k přesunu hmot pro pozemní komunikace s krytem dlážděným za zvětšený přesun do 1000 m</t>
  </si>
  <si>
    <t>Osazení silničního obrubníku betonového stojatého s boční opěrou do lože z betonu prostého</t>
  </si>
  <si>
    <t>Osazení chodníkového obrubníku betonového stojatého s boční opěrou do lože z betonu prostého</t>
  </si>
  <si>
    <t>Těsnění spár zálivkou za tepla pro komůrky š 10 mm hl 25 mm s těsnicím profilem</t>
  </si>
  <si>
    <t>Uložení sypaniny na skládky nebo meziskládky</t>
  </si>
  <si>
    <t>Výšková úprava uličního vstupu nebo vpusti do 200 mm zvýšením krycího hrnce, šoupěte nebo hydrantu</t>
  </si>
  <si>
    <t>URS 2023/I</t>
  </si>
  <si>
    <t>dlažba zámková tvaru vlny 225x112x60mm přírodní</t>
  </si>
  <si>
    <t>dlažba zámková tvaru vlny 225x112x60mm barevná</t>
  </si>
  <si>
    <t>dlažba zámková tvaru vlny 225x112x80mm přírodní</t>
  </si>
  <si>
    <t>dlažba zámková tvaru vlny 225x112x80mm barevná</t>
  </si>
  <si>
    <t>Kladení zámkové dlažby komunikací pro pěší ručně tl 80 mm skupiny A pl přes 100 do 300 m2</t>
  </si>
  <si>
    <t>Vyspravení krytu komunikací po překopech pl do 15 m2 asfaltovým betonem ACO (AB) tl přes 50 do 70 mm</t>
  </si>
  <si>
    <t>Rozebrání dlažeb z betonových nebo kamenných dlaždic komunikací pro pěší ručně</t>
  </si>
  <si>
    <t>Rozebrání dlažeb ze zámkových dlaždic komunikací pro pěší ručně</t>
  </si>
  <si>
    <t>Odstranění podkladu živičného tl přes 50 do 100 mm strojně pl do 50 m2</t>
  </si>
  <si>
    <t>Odstranění podkladu z betonu prostého tl do 100 mm strojně pl do 50 m2</t>
  </si>
  <si>
    <t>Odstranění podkladu z kameniva těženého tl přes 200 do 300 mm strojně pl přes 200 m2</t>
  </si>
  <si>
    <t>Odkopávky a prokopávky nezapažené v hornině třídy těžitelnosti I skupiny 1 a 2 objem do 20 m3 strojně</t>
  </si>
  <si>
    <t>Vodorovné přemístění přes 4 000 do 5000 m výkopku/sypaniny z horniny třídy těžitelnosti I skupiny 1 až 3</t>
  </si>
  <si>
    <t>Odstranění křovin a stromů průměru kmene do 100 mm i s kořeny sklonu terénu do 1:5 z celkové plochy do 100 m2 strojně</t>
  </si>
  <si>
    <t>Poplatek za uložení stavebního odpadu na recyklační skládce (skládkovné) z prostého betonu kód odpadu 17 01 01</t>
  </si>
  <si>
    <t>Poplatek za uložení stavebního odpadu na recyklační skládce (skládkovné) asfaltového bez obsahu dehtu zatříděného do Katalogu odpadů pod kódem 17 03 02</t>
  </si>
  <si>
    <t>Podklad ze štěrkodrtě ŠD plochy přes 100 m2 tl. 300 mm</t>
  </si>
  <si>
    <t>Podklad ze štěrkodrtě ŠD plochy přes 100 m2 tl 200 mm</t>
  </si>
  <si>
    <t>Vodorovná doprava suti po suchu na vzdálenost do 1 km</t>
  </si>
  <si>
    <t>Vodorovná doprava vybouraných hmot po suchu na vzdálenost do 1 km</t>
  </si>
  <si>
    <t>Příplatek ZKD 1 km u vodorovné dopravy suti</t>
  </si>
  <si>
    <t>obrubník betonový parkový 500x80x200mm</t>
  </si>
  <si>
    <t>obrubník betonový zahradní šedý 1000x50x200mm</t>
  </si>
  <si>
    <t>obrubník betonový silniční nájezdový 1000x150x150mm</t>
  </si>
  <si>
    <t>obrubník betonový silniční přechodový 1000x150x150-250mm</t>
  </si>
  <si>
    <t>Tři Dvory, úprava chodníku</t>
  </si>
  <si>
    <t>VRN</t>
  </si>
  <si>
    <t>obrubník betonový silniční 1000x150x250mm</t>
  </si>
  <si>
    <t>KRYCÍ LIST ROZPOČTU</t>
  </si>
  <si>
    <t xml:space="preserve">Stavba: </t>
  </si>
  <si>
    <t xml:space="preserve">Projektant: </t>
  </si>
  <si>
    <t>Ing. Miloslav Bárta</t>
  </si>
  <si>
    <t>JKSO:</t>
  </si>
  <si>
    <t>822 2935</t>
  </si>
  <si>
    <t xml:space="preserve">SKP: </t>
  </si>
  <si>
    <t>Počet m.j.:</t>
  </si>
  <si>
    <t>Objednatel:</t>
  </si>
  <si>
    <t>Náklady na m.j.:</t>
  </si>
  <si>
    <t>Zakázkové číslo:</t>
  </si>
  <si>
    <t xml:space="preserve">Počet listů: </t>
  </si>
  <si>
    <t xml:space="preserve">Zhotovitel: </t>
  </si>
  <si>
    <t xml:space="preserve">Náklady hlavy II. a III. </t>
  </si>
  <si>
    <t>Náklady hlavy VI.</t>
  </si>
  <si>
    <t>HSV celkem</t>
  </si>
  <si>
    <t>VRN celkem</t>
  </si>
  <si>
    <t xml:space="preserve">PSV celkem </t>
  </si>
  <si>
    <t>ZRN celkem</t>
  </si>
  <si>
    <t xml:space="preserve">HZS celkem </t>
  </si>
  <si>
    <t>ZRN + HZS</t>
  </si>
  <si>
    <t>ZRN+HZS+VRN</t>
  </si>
  <si>
    <t xml:space="preserve">Vypracoval: </t>
  </si>
  <si>
    <t xml:space="preserve">Za zhotovitele: </t>
  </si>
  <si>
    <t xml:space="preserve">Za objednatele: </t>
  </si>
  <si>
    <t xml:space="preserve">Jméno: </t>
  </si>
  <si>
    <t xml:space="preserve">Datum: </t>
  </si>
  <si>
    <t xml:space="preserve">Podpis: </t>
  </si>
  <si>
    <t>Základ pro DPH</t>
  </si>
  <si>
    <t>DPH</t>
  </si>
  <si>
    <t xml:space="preserve">CENA ZA STAVBU CELKEM </t>
  </si>
  <si>
    <t xml:space="preserve">Poznámka: </t>
  </si>
  <si>
    <t>Obec Tři Dvory</t>
  </si>
  <si>
    <t>Ostatní - posun SDZ</t>
  </si>
  <si>
    <t>Vodorovné dopravní značení přechody pro chodce, šipky, symboly bílý plast</t>
  </si>
  <si>
    <t>Předznačení vodorovného plošného značení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</si>
</sst>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[$-405]mmmm\ yy;@"/>
    <numFmt numFmtId="166" formatCode="#,##0.000"/>
    <numFmt numFmtId="167" formatCode="#,##0.00000"/>
    <numFmt numFmtId="168" formatCode="#,##0.0"/>
    <numFmt numFmtId="169" formatCode="#,##0.00\ &quot;Kč&quot;"/>
  </numFmts>
  <fonts count="27" x14ac:knownFonts="1"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name val="Arial CE"/>
    </font>
    <font>
      <sz val="10"/>
      <name val="Arial Narrow"/>
      <family val="2"/>
      <charset val="238"/>
    </font>
    <font>
      <sz val="10"/>
      <name val="Arial CE"/>
      <charset val="238"/>
    </font>
    <font>
      <i/>
      <sz val="10"/>
      <name val="Arial Narrow"/>
      <family val="2"/>
      <charset val="238"/>
    </font>
    <font>
      <b/>
      <u/>
      <sz val="12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0" tint="-0.34998626667073579"/>
      <name val="Arial CE"/>
    </font>
    <font>
      <sz val="10"/>
      <color theme="0" tint="-0.34998626667073579"/>
      <name val="Arial Narrow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  <font>
      <sz val="8"/>
      <name val="Trebuchet MS"/>
      <family val="2"/>
      <charset val="238"/>
    </font>
    <font>
      <sz val="10"/>
      <name val="Arial CE"/>
      <family val="2"/>
      <charset val="238"/>
    </font>
    <font>
      <sz val="8"/>
      <name val="MS Sans Serif"/>
      <family val="2"/>
      <charset val="238"/>
    </font>
    <font>
      <i/>
      <sz val="10"/>
      <color rgb="FF0070C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3" fillId="0" borderId="0"/>
    <xf numFmtId="0" fontId="5" fillId="0" borderId="0"/>
    <xf numFmtId="0" fontId="14" fillId="0" borderId="0"/>
    <xf numFmtId="0" fontId="8" fillId="0" borderId="0"/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20" fillId="0" borderId="0"/>
    <xf numFmtId="0" fontId="21" fillId="0" borderId="0" applyAlignment="0">
      <alignment vertical="top" wrapText="1"/>
      <protection locked="0"/>
    </xf>
    <xf numFmtId="0" fontId="21" fillId="0" borderId="0" applyAlignment="0">
      <alignment vertical="top" wrapText="1"/>
      <protection locked="0"/>
    </xf>
    <xf numFmtId="0" fontId="20" fillId="0" borderId="0"/>
    <xf numFmtId="0" fontId="8" fillId="0" borderId="0"/>
    <xf numFmtId="0" fontId="21" fillId="0" borderId="0" applyAlignment="0">
      <alignment vertical="top" wrapText="1"/>
      <protection locked="0"/>
    </xf>
    <xf numFmtId="0" fontId="21" fillId="0" borderId="0" applyAlignment="0">
      <alignment vertical="top" wrapText="1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Font="0" applyFill="0" applyBorder="0" applyAlignment="0" applyProtection="0"/>
  </cellStyleXfs>
  <cellXfs count="189">
    <xf numFmtId="0" fontId="0" fillId="0" borderId="0" xfId="0"/>
    <xf numFmtId="0" fontId="0" fillId="0" borderId="1" xfId="0" applyBorder="1" applyAlignment="1">
      <alignment horizontal="center"/>
    </xf>
    <xf numFmtId="0" fontId="4" fillId="0" borderId="1" xfId="1" applyFont="1" applyBorder="1" applyAlignment="1">
      <alignment horizontal="center"/>
    </xf>
    <xf numFmtId="49" fontId="4" fillId="0" borderId="1" xfId="1" applyNumberFormat="1" applyFont="1" applyBorder="1" applyAlignment="1">
      <alignment horizontal="left"/>
    </xf>
    <xf numFmtId="0" fontId="4" fillId="0" borderId="1" xfId="2" applyFont="1" applyBorder="1" applyAlignment="1" applyProtection="1">
      <alignment horizontal="left" wrapText="1"/>
      <protection locked="0"/>
    </xf>
    <xf numFmtId="0" fontId="4" fillId="0" borderId="1" xfId="1" applyFont="1" applyBorder="1" applyAlignment="1">
      <alignment vertical="top" wrapText="1"/>
    </xf>
    <xf numFmtId="0" fontId="4" fillId="0" borderId="0" xfId="0" applyFont="1"/>
    <xf numFmtId="0" fontId="4" fillId="0" borderId="1" xfId="0" applyFont="1" applyBorder="1"/>
    <xf numFmtId="0" fontId="3" fillId="0" borderId="0" xfId="1"/>
    <xf numFmtId="0" fontId="8" fillId="0" borderId="0" xfId="1" applyFont="1"/>
    <xf numFmtId="0" fontId="9" fillId="0" borderId="0" xfId="1" applyFont="1" applyAlignment="1">
      <alignment horizontal="centerContinuous"/>
    </xf>
    <xf numFmtId="0" fontId="10" fillId="0" borderId="0" xfId="1" applyFont="1" applyAlignment="1">
      <alignment horizontal="centerContinuous"/>
    </xf>
    <xf numFmtId="0" fontId="10" fillId="0" borderId="0" xfId="1" applyFont="1" applyAlignment="1">
      <alignment horizontal="right"/>
    </xf>
    <xf numFmtId="0" fontId="11" fillId="0" borderId="5" xfId="1" applyFont="1" applyBorder="1"/>
    <xf numFmtId="0" fontId="4" fillId="0" borderId="5" xfId="1" applyFont="1" applyBorder="1"/>
    <xf numFmtId="0" fontId="4" fillId="0" borderId="6" xfId="1" applyFont="1" applyBorder="1" applyAlignment="1">
      <alignment horizontal="left"/>
    </xf>
    <xf numFmtId="165" fontId="4" fillId="0" borderId="5" xfId="1" applyNumberFormat="1" applyFont="1" applyBorder="1" applyAlignment="1">
      <alignment horizontal="left"/>
    </xf>
    <xf numFmtId="165" fontId="4" fillId="0" borderId="7" xfId="1" applyNumberFormat="1" applyFont="1" applyBorder="1" applyAlignment="1">
      <alignment horizontal="left"/>
    </xf>
    <xf numFmtId="0" fontId="11" fillId="0" borderId="10" xfId="1" applyFont="1" applyBorder="1"/>
    <xf numFmtId="0" fontId="4" fillId="0" borderId="10" xfId="1" applyFont="1" applyBorder="1"/>
    <xf numFmtId="4" fontId="11" fillId="0" borderId="12" xfId="1" applyNumberFormat="1" applyFont="1" applyBorder="1" applyAlignment="1">
      <alignment shrinkToFit="1"/>
    </xf>
    <xf numFmtId="49" fontId="8" fillId="0" borderId="0" xfId="1" applyNumberFormat="1" applyFont="1" applyAlignment="1">
      <alignment horizontal="center"/>
    </xf>
    <xf numFmtId="0" fontId="8" fillId="0" borderId="0" xfId="1" applyFont="1" applyAlignment="1">
      <alignment horizontal="center"/>
    </xf>
    <xf numFmtId="0" fontId="12" fillId="0" borderId="0" xfId="1" applyFont="1"/>
    <xf numFmtId="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/>
    <xf numFmtId="0" fontId="8" fillId="0" borderId="0" xfId="1" applyFont="1" applyAlignment="1">
      <alignment horizontal="right"/>
    </xf>
    <xf numFmtId="49" fontId="13" fillId="2" borderId="1" xfId="1" applyNumberFormat="1" applyFont="1" applyFill="1" applyBorder="1"/>
    <xf numFmtId="0" fontId="13" fillId="2" borderId="2" xfId="1" applyFont="1" applyFill="1" applyBorder="1" applyAlignment="1">
      <alignment horizontal="center"/>
    </xf>
    <xf numFmtId="0" fontId="13" fillId="2" borderId="1" xfId="1" applyFont="1" applyFill="1" applyBorder="1" applyAlignment="1">
      <alignment horizontal="center"/>
    </xf>
    <xf numFmtId="0" fontId="1" fillId="3" borderId="1" xfId="3" applyFont="1" applyFill="1" applyBorder="1" applyAlignment="1">
      <alignment horizontal="center" wrapText="1"/>
    </xf>
    <xf numFmtId="0" fontId="4" fillId="0" borderId="13" xfId="1" applyFont="1" applyBorder="1" applyAlignment="1">
      <alignment horizontal="center"/>
    </xf>
    <xf numFmtId="49" fontId="4" fillId="0" borderId="14" xfId="1" applyNumberFormat="1" applyFont="1" applyBorder="1" applyAlignment="1">
      <alignment horizontal="left"/>
    </xf>
    <xf numFmtId="0" fontId="4" fillId="0" borderId="14" xfId="1" applyFont="1" applyBorder="1" applyAlignment="1">
      <alignment wrapText="1"/>
    </xf>
    <xf numFmtId="49" fontId="4" fillId="0" borderId="14" xfId="1" applyNumberFormat="1" applyFont="1" applyBorder="1" applyAlignment="1">
      <alignment horizontal="center" shrinkToFit="1"/>
    </xf>
    <xf numFmtId="4" fontId="4" fillId="0" borderId="14" xfId="1" applyNumberFormat="1" applyFont="1" applyBorder="1" applyAlignment="1">
      <alignment horizontal="right"/>
    </xf>
    <xf numFmtId="4" fontId="4" fillId="0" borderId="14" xfId="1" applyNumberFormat="1" applyFont="1" applyBorder="1"/>
    <xf numFmtId="0" fontId="4" fillId="0" borderId="14" xfId="1" applyFont="1" applyBorder="1"/>
    <xf numFmtId="0" fontId="4" fillId="0" borderId="15" xfId="1" applyFont="1" applyBorder="1"/>
    <xf numFmtId="0" fontId="15" fillId="0" borderId="0" xfId="1" applyFont="1"/>
    <xf numFmtId="0" fontId="4" fillId="0" borderId="16" xfId="1" applyFont="1" applyBorder="1" applyAlignment="1">
      <alignment horizontal="center"/>
    </xf>
    <xf numFmtId="49" fontId="11" fillId="0" borderId="17" xfId="1" applyNumberFormat="1" applyFont="1" applyBorder="1" applyAlignment="1">
      <alignment horizontal="left"/>
    </xf>
    <xf numFmtId="0" fontId="11" fillId="0" borderId="17" xfId="1" applyFont="1" applyBorder="1" applyAlignment="1">
      <alignment wrapText="1"/>
    </xf>
    <xf numFmtId="0" fontId="4" fillId="0" borderId="17" xfId="1" applyFont="1" applyBorder="1" applyAlignment="1">
      <alignment horizontal="center"/>
    </xf>
    <xf numFmtId="166" fontId="4" fillId="0" borderId="17" xfId="1" applyNumberFormat="1" applyFont="1" applyBorder="1"/>
    <xf numFmtId="4" fontId="4" fillId="0" borderId="17" xfId="1" applyNumberFormat="1" applyFont="1" applyBorder="1"/>
    <xf numFmtId="4" fontId="11" fillId="0" borderId="17" xfId="2" applyNumberFormat="1" applyFont="1" applyBorder="1" applyAlignment="1">
      <alignment horizontal="right" vertical="center" wrapText="1"/>
    </xf>
    <xf numFmtId="167" fontId="4" fillId="0" borderId="17" xfId="1" applyNumberFormat="1" applyFont="1" applyBorder="1"/>
    <xf numFmtId="166" fontId="4" fillId="0" borderId="1" xfId="1" applyNumberFormat="1" applyFont="1" applyBorder="1"/>
    <xf numFmtId="4" fontId="4" fillId="0" borderId="1" xfId="1" applyNumberFormat="1" applyFont="1" applyBorder="1"/>
    <xf numFmtId="167" fontId="4" fillId="0" borderId="1" xfId="1" applyNumberFormat="1" applyFont="1" applyBorder="1"/>
    <xf numFmtId="0" fontId="4" fillId="0" borderId="0" xfId="1" applyFont="1"/>
    <xf numFmtId="166" fontId="4" fillId="0" borderId="1" xfId="2" applyNumberFormat="1" applyFont="1" applyBorder="1" applyAlignment="1" applyProtection="1">
      <alignment horizontal="right"/>
      <protection locked="0"/>
    </xf>
    <xf numFmtId="4" fontId="4" fillId="0" borderId="1" xfId="2" applyNumberFormat="1" applyFont="1" applyBorder="1" applyAlignment="1" applyProtection="1">
      <alignment horizontal="right"/>
      <protection locked="0"/>
    </xf>
    <xf numFmtId="166" fontId="4" fillId="0" borderId="1" xfId="1" applyNumberFormat="1" applyFont="1" applyBorder="1" applyAlignment="1">
      <alignment horizontal="right"/>
    </xf>
    <xf numFmtId="4" fontId="4" fillId="0" borderId="1" xfId="1" applyNumberFormat="1" applyFont="1" applyBorder="1" applyAlignment="1">
      <alignment horizontal="right"/>
    </xf>
    <xf numFmtId="0" fontId="4" fillId="0" borderId="0" xfId="2" applyFont="1" applyAlignment="1" applyProtection="1">
      <alignment horizontal="left" wrapText="1"/>
      <protection locked="0"/>
    </xf>
    <xf numFmtId="0" fontId="4" fillId="0" borderId="0" xfId="2" applyFont="1" applyAlignment="1" applyProtection="1">
      <alignment horizontal="center" wrapText="1"/>
      <protection locked="0"/>
    </xf>
    <xf numFmtId="4" fontId="4" fillId="0" borderId="0" xfId="2" applyNumberFormat="1" applyFont="1" applyAlignment="1" applyProtection="1">
      <alignment horizontal="right"/>
      <protection locked="0"/>
    </xf>
    <xf numFmtId="4" fontId="4" fillId="0" borderId="0" xfId="1" applyNumberFormat="1" applyFont="1"/>
    <xf numFmtId="0" fontId="4" fillId="0" borderId="19" xfId="1" applyFont="1" applyBorder="1"/>
    <xf numFmtId="4" fontId="11" fillId="0" borderId="17" xfId="1" applyNumberFormat="1" applyFont="1" applyBorder="1"/>
    <xf numFmtId="167" fontId="4" fillId="0" borderId="19" xfId="1" applyNumberFormat="1" applyFont="1" applyBorder="1"/>
    <xf numFmtId="167" fontId="4" fillId="0" borderId="0" xfId="1" applyNumberFormat="1" applyFont="1"/>
    <xf numFmtId="167" fontId="4" fillId="0" borderId="18" xfId="1" applyNumberFormat="1" applyFont="1" applyBorder="1"/>
    <xf numFmtId="0" fontId="4" fillId="0" borderId="20" xfId="1" applyFont="1" applyBorder="1" applyAlignment="1">
      <alignment horizontal="center"/>
    </xf>
    <xf numFmtId="4" fontId="11" fillId="0" borderId="0" xfId="1" applyNumberFormat="1" applyFont="1"/>
    <xf numFmtId="49" fontId="4" fillId="0" borderId="0" xfId="1" applyNumberFormat="1" applyFont="1" applyAlignment="1">
      <alignment horizontal="left"/>
    </xf>
    <xf numFmtId="167" fontId="4" fillId="0" borderId="14" xfId="1" applyNumberFormat="1" applyFont="1" applyBorder="1"/>
    <xf numFmtId="0" fontId="4" fillId="0" borderId="0" xfId="1" applyFont="1" applyAlignment="1">
      <alignment horizontal="right"/>
    </xf>
    <xf numFmtId="0" fontId="16" fillId="0" borderId="0" xfId="1" applyFont="1"/>
    <xf numFmtId="168" fontId="16" fillId="0" borderId="0" xfId="1" applyNumberFormat="1" applyFont="1"/>
    <xf numFmtId="0" fontId="11" fillId="0" borderId="0" xfId="1" applyFont="1" applyAlignment="1">
      <alignment horizontal="right"/>
    </xf>
    <xf numFmtId="168" fontId="4" fillId="0" borderId="0" xfId="1" applyNumberFormat="1" applyFont="1"/>
    <xf numFmtId="0" fontId="17" fillId="0" borderId="0" xfId="1" applyFont="1"/>
    <xf numFmtId="0" fontId="3" fillId="0" borderId="0" xfId="1" applyAlignment="1">
      <alignment horizontal="right"/>
    </xf>
    <xf numFmtId="0" fontId="18" fillId="0" borderId="0" xfId="1" applyFont="1"/>
    <xf numFmtId="3" fontId="18" fillId="0" borderId="0" xfId="1" applyNumberFormat="1" applyFont="1" applyAlignment="1">
      <alignment horizontal="right"/>
    </xf>
    <xf numFmtId="4" fontId="18" fillId="0" borderId="0" xfId="1" applyNumberFormat="1" applyFont="1"/>
    <xf numFmtId="0" fontId="2" fillId="0" borderId="0" xfId="1" applyFont="1" applyAlignment="1">
      <alignment horizontal="center"/>
    </xf>
    <xf numFmtId="0" fontId="4" fillId="0" borderId="1" xfId="2" applyFont="1" applyBorder="1" applyAlignment="1">
      <alignment vertical="center" wrapText="1"/>
    </xf>
    <xf numFmtId="49" fontId="4" fillId="0" borderId="1" xfId="1" applyNumberFormat="1" applyFont="1" applyBorder="1" applyAlignment="1">
      <alignment horizontal="left" vertical="top"/>
    </xf>
    <xf numFmtId="164" fontId="4" fillId="0" borderId="20" xfId="0" applyNumberFormat="1" applyFont="1" applyBorder="1"/>
    <xf numFmtId="164" fontId="4" fillId="0" borderId="20" xfId="1" applyNumberFormat="1" applyFont="1" applyBorder="1" applyAlignment="1">
      <alignment horizontal="right"/>
    </xf>
    <xf numFmtId="164" fontId="4" fillId="0" borderId="20" xfId="1" applyNumberFormat="1" applyFont="1" applyBorder="1"/>
    <xf numFmtId="49" fontId="4" fillId="0" borderId="14" xfId="1" applyNumberFormat="1" applyFont="1" applyBorder="1" applyAlignment="1">
      <alignment horizontal="left" vertical="top"/>
    </xf>
    <xf numFmtId="49" fontId="11" fillId="0" borderId="0" xfId="1" applyNumberFormat="1" applyFont="1" applyAlignment="1">
      <alignment horizontal="left"/>
    </xf>
    <xf numFmtId="167" fontId="4" fillId="0" borderId="17" xfId="2" applyNumberFormat="1" applyFont="1" applyBorder="1" applyAlignment="1">
      <alignment horizontal="right" vertical="center" wrapText="1"/>
    </xf>
    <xf numFmtId="164" fontId="4" fillId="0" borderId="0" xfId="1" applyNumberFormat="1" applyFont="1"/>
    <xf numFmtId="167" fontId="4" fillId="0" borderId="15" xfId="1" applyNumberFormat="1" applyFont="1" applyBorder="1"/>
    <xf numFmtId="0" fontId="4" fillId="0" borderId="14" xfId="0" applyFont="1" applyBorder="1"/>
    <xf numFmtId="0" fontId="5" fillId="0" borderId="0" xfId="1" applyFont="1"/>
    <xf numFmtId="0" fontId="0" fillId="0" borderId="1" xfId="0" applyBorder="1"/>
    <xf numFmtId="4" fontId="4" fillId="0" borderId="21" xfId="1" applyNumberFormat="1" applyFont="1" applyBorder="1"/>
    <xf numFmtId="0" fontId="4" fillId="0" borderId="1" xfId="2" applyFont="1" applyBorder="1" applyAlignment="1" applyProtection="1">
      <alignment horizontal="center" wrapText="1"/>
      <protection locked="0"/>
    </xf>
    <xf numFmtId="49" fontId="4" fillId="0" borderId="1" xfId="1" applyNumberFormat="1" applyFont="1" applyBorder="1" applyAlignment="1">
      <alignment horizontal="center" shrinkToFit="1"/>
    </xf>
    <xf numFmtId="0" fontId="4" fillId="0" borderId="0" xfId="1" applyFont="1" applyAlignment="1">
      <alignment vertical="top" wrapText="1"/>
    </xf>
    <xf numFmtId="49" fontId="4" fillId="0" borderId="0" xfId="1" applyNumberFormat="1" applyFont="1" applyAlignment="1">
      <alignment horizontal="center" shrinkToFit="1"/>
    </xf>
    <xf numFmtId="166" fontId="4" fillId="0" borderId="0" xfId="1" applyNumberFormat="1" applyFont="1" applyAlignment="1">
      <alignment horizontal="right"/>
    </xf>
    <xf numFmtId="4" fontId="4" fillId="0" borderId="0" xfId="1" applyNumberFormat="1" applyFont="1" applyAlignment="1">
      <alignment horizontal="right"/>
    </xf>
    <xf numFmtId="0" fontId="11" fillId="0" borderId="0" xfId="1" applyFont="1"/>
    <xf numFmtId="0" fontId="11" fillId="0" borderId="17" xfId="1" applyFont="1" applyBorder="1"/>
    <xf numFmtId="0" fontId="4" fillId="0" borderId="17" xfId="1" applyFont="1" applyBorder="1"/>
    <xf numFmtId="166" fontId="4" fillId="0" borderId="0" xfId="1" applyNumberFormat="1" applyFont="1"/>
    <xf numFmtId="0" fontId="22" fillId="0" borderId="1" xfId="0" applyFont="1" applyBorder="1"/>
    <xf numFmtId="0" fontId="6" fillId="0" borderId="0" xfId="0" applyFont="1"/>
    <xf numFmtId="0" fontId="11" fillId="0" borderId="0" xfId="2" applyFont="1" applyAlignment="1" applyProtection="1">
      <alignment horizontal="left" wrapText="1"/>
      <protection locked="0"/>
    </xf>
    <xf numFmtId="166" fontId="4" fillId="0" borderId="0" xfId="2" applyNumberFormat="1" applyFont="1" applyAlignment="1" applyProtection="1">
      <alignment horizontal="right"/>
      <protection locked="0"/>
    </xf>
    <xf numFmtId="0" fontId="4" fillId="0" borderId="1" xfId="0" applyFont="1" applyBorder="1" applyAlignment="1">
      <alignment wrapText="1"/>
    </xf>
    <xf numFmtId="0" fontId="4" fillId="0" borderId="21" xfId="1" applyFont="1" applyBorder="1" applyAlignment="1">
      <alignment horizontal="center"/>
    </xf>
    <xf numFmtId="0" fontId="4" fillId="0" borderId="14" xfId="2" applyFont="1" applyBorder="1" applyAlignment="1" applyProtection="1">
      <alignment horizontal="center" wrapText="1"/>
      <protection locked="0"/>
    </xf>
    <xf numFmtId="166" fontId="4" fillId="0" borderId="14" xfId="2" applyNumberFormat="1" applyFont="1" applyBorder="1" applyAlignment="1" applyProtection="1">
      <alignment horizontal="right"/>
      <protection locked="0"/>
    </xf>
    <xf numFmtId="4" fontId="4" fillId="0" borderId="14" xfId="2" applyNumberFormat="1" applyFont="1" applyBorder="1" applyAlignment="1" applyProtection="1">
      <alignment horizontal="right"/>
      <protection locked="0"/>
    </xf>
    <xf numFmtId="0" fontId="11" fillId="0" borderId="17" xfId="2" applyFont="1" applyBorder="1" applyAlignment="1" applyProtection="1">
      <alignment horizontal="left" wrapText="1"/>
      <protection locked="0"/>
    </xf>
    <xf numFmtId="0" fontId="4" fillId="0" borderId="17" xfId="2" applyFont="1" applyBorder="1" applyAlignment="1" applyProtection="1">
      <alignment horizontal="center" wrapText="1"/>
      <protection locked="0"/>
    </xf>
    <xf numFmtId="166" fontId="4" fillId="0" borderId="17" xfId="2" applyNumberFormat="1" applyFont="1" applyBorder="1" applyAlignment="1" applyProtection="1">
      <alignment horizontal="right"/>
      <protection locked="0"/>
    </xf>
    <xf numFmtId="4" fontId="4" fillId="0" borderId="17" xfId="2" applyNumberFormat="1" applyFont="1" applyBorder="1" applyAlignment="1" applyProtection="1">
      <alignment horizontal="right"/>
      <protection locked="0"/>
    </xf>
    <xf numFmtId="164" fontId="4" fillId="0" borderId="1" xfId="1" applyNumberFormat="1" applyFont="1" applyBorder="1"/>
    <xf numFmtId="0" fontId="0" fillId="0" borderId="24" xfId="0" applyBorder="1"/>
    <xf numFmtId="0" fontId="0" fillId="0" borderId="21" xfId="0" applyBorder="1"/>
    <xf numFmtId="0" fontId="0" fillId="0" borderId="1" xfId="0" applyBorder="1" applyAlignment="1">
      <alignment horizontal="left"/>
    </xf>
    <xf numFmtId="0" fontId="25" fillId="0" borderId="21" xfId="0" applyFont="1" applyBorder="1"/>
    <xf numFmtId="0" fontId="25" fillId="0" borderId="25" xfId="0" applyFont="1" applyBorder="1"/>
    <xf numFmtId="0" fontId="25" fillId="0" borderId="24" xfId="0" applyFont="1" applyBorder="1"/>
    <xf numFmtId="0" fontId="25" fillId="0" borderId="18" xfId="0" applyFont="1" applyBorder="1"/>
    <xf numFmtId="0" fontId="25" fillId="0" borderId="2" xfId="0" applyFont="1" applyBorder="1"/>
    <xf numFmtId="0" fontId="0" fillId="0" borderId="29" xfId="0" applyBorder="1"/>
    <xf numFmtId="0" fontId="0" fillId="0" borderId="23" xfId="0" applyBorder="1"/>
    <xf numFmtId="0" fontId="25" fillId="0" borderId="0" xfId="0" applyFont="1"/>
    <xf numFmtId="0" fontId="0" fillId="0" borderId="31" xfId="0" applyBorder="1"/>
    <xf numFmtId="0" fontId="0" fillId="0" borderId="14" xfId="0" applyBorder="1"/>
    <xf numFmtId="0" fontId="0" fillId="0" borderId="16" xfId="0" applyBorder="1"/>
    <xf numFmtId="0" fontId="0" fillId="0" borderId="22" xfId="0" applyBorder="1"/>
    <xf numFmtId="0" fontId="0" fillId="0" borderId="13" xfId="0" applyBorder="1"/>
    <xf numFmtId="0" fontId="0" fillId="0" borderId="15" xfId="0" applyBorder="1"/>
    <xf numFmtId="0" fontId="0" fillId="0" borderId="20" xfId="0" applyBorder="1"/>
    <xf numFmtId="0" fontId="0" fillId="0" borderId="19" xfId="0" applyBorder="1"/>
    <xf numFmtId="0" fontId="0" fillId="0" borderId="18" xfId="0" applyBorder="1"/>
    <xf numFmtId="0" fontId="0" fillId="0" borderId="17" xfId="0" applyBorder="1"/>
    <xf numFmtId="0" fontId="4" fillId="0" borderId="1" xfId="1" applyFont="1" applyBorder="1" applyAlignment="1">
      <alignment horizontal="right"/>
    </xf>
    <xf numFmtId="0" fontId="26" fillId="0" borderId="0" xfId="0" applyFont="1"/>
    <xf numFmtId="0" fontId="26" fillId="0" borderId="1" xfId="0" applyFont="1" applyBorder="1"/>
    <xf numFmtId="0" fontId="24" fillId="0" borderId="25" xfId="0" applyFont="1" applyBorder="1" applyAlignment="1">
      <alignment horizontal="left"/>
    </xf>
    <xf numFmtId="0" fontId="24" fillId="0" borderId="26" xfId="0" applyFont="1" applyBorder="1" applyAlignment="1">
      <alignment horizontal="left"/>
    </xf>
    <xf numFmtId="169" fontId="25" fillId="0" borderId="26" xfId="0" applyNumberFormat="1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9" fontId="25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69" fontId="25" fillId="0" borderId="1" xfId="0" applyNumberFormat="1" applyFont="1" applyBorder="1" applyAlignment="1">
      <alignment horizontal="center"/>
    </xf>
    <xf numFmtId="0" fontId="25" fillId="0" borderId="24" xfId="0" applyFont="1" applyBorder="1" applyAlignment="1">
      <alignment horizontal="left"/>
    </xf>
    <xf numFmtId="9" fontId="25" fillId="0" borderId="24" xfId="0" applyNumberFormat="1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169" fontId="25" fillId="0" borderId="24" xfId="0" applyNumberFormat="1" applyFont="1" applyBorder="1" applyAlignment="1">
      <alignment horizontal="center"/>
    </xf>
    <xf numFmtId="4" fontId="25" fillId="0" borderId="26" xfId="0" applyNumberFormat="1" applyFont="1" applyBorder="1" applyAlignment="1">
      <alignment horizontal="center"/>
    </xf>
    <xf numFmtId="4" fontId="25" fillId="0" borderId="30" xfId="0" applyNumberFormat="1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" fontId="25" fillId="0" borderId="21" xfId="0" applyNumberFormat="1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4" fontId="25" fillId="0" borderId="24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24" fillId="0" borderId="28" xfId="0" applyFont="1" applyBorder="1" applyAlignment="1">
      <alignment horizontal="left"/>
    </xf>
    <xf numFmtId="0" fontId="24" fillId="0" borderId="27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1" applyFont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49" fontId="4" fillId="0" borderId="8" xfId="1" applyNumberFormat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4" fontId="4" fillId="0" borderId="11" xfId="1" applyNumberFormat="1" applyFont="1" applyBorder="1"/>
    <xf numFmtId="4" fontId="4" fillId="0" borderId="10" xfId="1" applyNumberFormat="1" applyFont="1" applyBorder="1"/>
  </cellXfs>
  <cellStyles count="19">
    <cellStyle name="Normální" xfId="0" builtinId="0"/>
    <cellStyle name="Normální 10" xfId="4" xr:uid="{00000000-0005-0000-0000-000001000000}"/>
    <cellStyle name="Normální 11" xfId="5" xr:uid="{00000000-0005-0000-0000-000002000000}"/>
    <cellStyle name="Normální 12" xfId="6" xr:uid="{00000000-0005-0000-0000-000003000000}"/>
    <cellStyle name="normální 2" xfId="3" xr:uid="{00000000-0005-0000-0000-000004000000}"/>
    <cellStyle name="normální 2 2" xfId="2" xr:uid="{00000000-0005-0000-0000-000005000000}"/>
    <cellStyle name="normální 2 3" xfId="7" xr:uid="{00000000-0005-0000-0000-000006000000}"/>
    <cellStyle name="normální 3" xfId="8" xr:uid="{00000000-0005-0000-0000-000007000000}"/>
    <cellStyle name="normální 3 2" xfId="9" xr:uid="{00000000-0005-0000-0000-000008000000}"/>
    <cellStyle name="normální 3 2 2" xfId="10" xr:uid="{00000000-0005-0000-0000-000009000000}"/>
    <cellStyle name="normální 3 3" xfId="11" xr:uid="{00000000-0005-0000-0000-00000A000000}"/>
    <cellStyle name="normální 4" xfId="12" xr:uid="{00000000-0005-0000-0000-00000B000000}"/>
    <cellStyle name="normální 5" xfId="13" xr:uid="{00000000-0005-0000-0000-00000C000000}"/>
    <cellStyle name="Normální 6" xfId="14" xr:uid="{00000000-0005-0000-0000-00000D000000}"/>
    <cellStyle name="Normální 7" xfId="15" xr:uid="{00000000-0005-0000-0000-00000E000000}"/>
    <cellStyle name="Normální 8" xfId="16" xr:uid="{00000000-0005-0000-0000-00000F000000}"/>
    <cellStyle name="Normální 9" xfId="17" xr:uid="{00000000-0005-0000-0000-000010000000}"/>
    <cellStyle name="normální_POL.XLS" xfId="1" xr:uid="{00000000-0005-0000-0000-000011000000}"/>
    <cellStyle name="Währung 2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ta/Documents/A-&#382;ivnost/A-Podnik&#225;n&#237;/A-Komunikace/U.%20Janovice/V&#253;kresy/3-RDS/UJ-Jir%20-%20N&#283;m%202018%20-%20rozpo&#269;et%20zm&#283;n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Users/barta/Documents/A-&#382;ivnost/A-Podnik&#225;n&#237;/A-Komunikace/VLKANE&#268;/Kozohlody/Ceny/A-Moje/E-Silnice/Zak&#225;zky/zak&#225;zky%20proveden&#233;/1928%20Poln&#237;%20cesta%20HPC%201%20v%20k.&#250;.%20Kluck&#233;%20Chvalovice/cena%20p&#367;vodn&#237;/SO%20001V&#353;eobecn&#233;%20polo&#382;ky%20Kluck&#233;%20Chvalovice.xls?C59423C6" TargetMode="External"/><Relationship Id="rId1" Type="http://schemas.openxmlformats.org/officeDocument/2006/relationships/externalLinkPath" Target="file:///\\C59423C6\SO%20001V&#353;eobecn&#233;%20polo&#382;ky%20Kluck&#233;%20Chvalovice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/Users/barta/Documents/A-&#382;ivnost/A-Podnik&#225;n&#237;/A-Komunikace/U.%20Janovice/V&#253;kresy/3-RDS/A-Moje/E-Silnice/Zak&#225;zky/zak&#225;zky%20proveden&#233;/1928%20Poln&#237;%20cesta%20HPC%201%20v%20k.&#250;.%20Kluck&#233;%20Chvalovice/cena%20p&#367;vodn&#237;/SO%20001V&#353;eobecn&#233;%20polo&#382;ky%20Kluck&#233;%20Chvalovice.xls?E5D152B0" TargetMode="External"/><Relationship Id="rId1" Type="http://schemas.openxmlformats.org/officeDocument/2006/relationships/externalLinkPath" Target="file:///\\E5D152B0\SO%20001V&#353;eobecn&#233;%20polo&#382;ky%20Kluck&#233;%20Chvalov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RN"/>
      <sheetName val="SO 101-Rozp"/>
      <sheetName val="SO 102-Rozp"/>
      <sheetName val="SO 401-Rozp"/>
      <sheetName val="SO 801-Rozp"/>
      <sheetName val="VVn 0-170"/>
      <sheetName val="SO 101n-0-170"/>
      <sheetName val="VVs 0-170"/>
      <sheetName val="SO 101s-0-1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>
        <row r="5">
          <cell r="A5" t="str">
            <v>SO 001</v>
          </cell>
          <cell r="C5" t="str">
            <v>Všeobecné položky</v>
          </cell>
        </row>
        <row r="6">
          <cell r="G6">
            <v>0</v>
          </cell>
        </row>
        <row r="8">
          <cell r="C8" t="str">
            <v>OPTIMA s.r.o.</v>
          </cell>
        </row>
        <row r="30">
          <cell r="C30">
            <v>20</v>
          </cell>
        </row>
        <row r="32">
          <cell r="C32">
            <v>0</v>
          </cell>
        </row>
      </sheetData>
      <sheetData sheetId="1">
        <row r="8">
          <cell r="E8">
            <v>63000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14">
          <cell r="H14">
            <v>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>
        <row r="5">
          <cell r="A5" t="str">
            <v>SO 001</v>
          </cell>
          <cell r="C5" t="str">
            <v>Všeobecné položky</v>
          </cell>
        </row>
        <row r="6">
          <cell r="G6">
            <v>0</v>
          </cell>
        </row>
        <row r="8">
          <cell r="C8" t="str">
            <v>OPTIMA s.r.o.</v>
          </cell>
        </row>
        <row r="30">
          <cell r="C30">
            <v>20</v>
          </cell>
        </row>
        <row r="32">
          <cell r="C32">
            <v>0</v>
          </cell>
        </row>
      </sheetData>
      <sheetData sheetId="1">
        <row r="8">
          <cell r="E8">
            <v>63000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14">
          <cell r="H14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D70CC-F42A-4581-A2B7-CCD2895112CF}">
  <dimension ref="A2:G43"/>
  <sheetViews>
    <sheetView tabSelected="1" view="pageBreakPreview" topLeftCell="A22" zoomScaleSheetLayoutView="100" workbookViewId="0">
      <selection activeCell="E41" sqref="E41:F41"/>
    </sheetView>
  </sheetViews>
  <sheetFormatPr defaultRowHeight="12.75" x14ac:dyDescent="0.2"/>
  <cols>
    <col min="1" max="6" width="16.6640625" customWidth="1"/>
  </cols>
  <sheetData>
    <row r="2" spans="1:6" ht="18" x14ac:dyDescent="0.25">
      <c r="A2" s="177" t="s">
        <v>92</v>
      </c>
      <c r="B2" s="177"/>
      <c r="C2" s="177"/>
      <c r="D2" s="177"/>
      <c r="E2" s="177"/>
      <c r="F2" s="177"/>
    </row>
    <row r="4" spans="1:6" x14ac:dyDescent="0.2">
      <c r="A4" s="94" t="s">
        <v>93</v>
      </c>
      <c r="B4" s="160" t="str">
        <f>'SO VRN'!C3</f>
        <v>Tři Dvory, úprava chodníku</v>
      </c>
      <c r="C4" s="178"/>
      <c r="D4" s="178"/>
      <c r="E4" s="178"/>
      <c r="F4" s="161"/>
    </row>
    <row r="6" spans="1:6" x14ac:dyDescent="0.2">
      <c r="A6" s="94" t="s">
        <v>94</v>
      </c>
      <c r="B6" s="160" t="s">
        <v>95</v>
      </c>
      <c r="C6" s="178"/>
      <c r="D6" s="161"/>
      <c r="E6" s="94" t="s">
        <v>96</v>
      </c>
      <c r="F6" s="94" t="s">
        <v>97</v>
      </c>
    </row>
    <row r="7" spans="1:6" x14ac:dyDescent="0.2">
      <c r="B7" s="179"/>
      <c r="C7" s="163"/>
      <c r="D7" s="164"/>
      <c r="E7" s="120" t="s">
        <v>98</v>
      </c>
      <c r="F7" s="120"/>
    </row>
    <row r="8" spans="1:6" x14ac:dyDescent="0.2">
      <c r="B8" s="180"/>
      <c r="C8" s="180"/>
      <c r="D8" s="180"/>
      <c r="E8" s="120" t="s">
        <v>99</v>
      </c>
      <c r="F8" s="120"/>
    </row>
    <row r="9" spans="1:6" x14ac:dyDescent="0.2">
      <c r="A9" s="94" t="s">
        <v>100</v>
      </c>
      <c r="B9" s="160" t="s">
        <v>124</v>
      </c>
      <c r="C9" s="178"/>
      <c r="D9" s="161"/>
      <c r="E9" s="94" t="s">
        <v>101</v>
      </c>
      <c r="F9" s="94"/>
    </row>
    <row r="10" spans="1:6" x14ac:dyDescent="0.2">
      <c r="A10" s="120"/>
      <c r="B10" s="179"/>
      <c r="C10" s="163"/>
      <c r="D10" s="164"/>
      <c r="E10" s="94" t="s">
        <v>102</v>
      </c>
      <c r="F10" s="94"/>
    </row>
    <row r="11" spans="1:6" x14ac:dyDescent="0.2">
      <c r="A11" s="121"/>
      <c r="B11" s="181"/>
      <c r="C11" s="181"/>
      <c r="D11" s="181"/>
      <c r="E11" s="94" t="s">
        <v>103</v>
      </c>
      <c r="F11" s="122">
        <v>3</v>
      </c>
    </row>
    <row r="12" spans="1:6" x14ac:dyDescent="0.2">
      <c r="A12" s="94" t="s">
        <v>104</v>
      </c>
      <c r="B12" s="181"/>
      <c r="C12" s="181"/>
      <c r="D12" s="181"/>
    </row>
    <row r="13" spans="1:6" x14ac:dyDescent="0.2">
      <c r="A13" s="120"/>
      <c r="B13" s="179"/>
      <c r="C13" s="163"/>
      <c r="D13" s="164"/>
    </row>
    <row r="14" spans="1:6" x14ac:dyDescent="0.2">
      <c r="A14" s="121"/>
      <c r="B14" s="181"/>
      <c r="C14" s="181"/>
      <c r="D14" s="181"/>
    </row>
    <row r="15" spans="1:6" ht="13.5" thickBot="1" x14ac:dyDescent="0.25"/>
    <row r="16" spans="1:6" ht="16.5" thickBot="1" x14ac:dyDescent="0.3">
      <c r="A16" s="172" t="s">
        <v>105</v>
      </c>
      <c r="B16" s="173"/>
      <c r="C16" s="174"/>
      <c r="D16" s="175" t="s">
        <v>106</v>
      </c>
      <c r="E16" s="145"/>
      <c r="F16" s="176"/>
    </row>
    <row r="17" spans="1:7" ht="16.5" thickBot="1" x14ac:dyDescent="0.3">
      <c r="A17" s="123" t="s">
        <v>107</v>
      </c>
      <c r="B17" s="168"/>
      <c r="C17" s="169"/>
      <c r="D17" s="124" t="s">
        <v>108</v>
      </c>
      <c r="E17" s="156"/>
      <c r="F17" s="147"/>
    </row>
    <row r="18" spans="1:7" ht="16.5" thickBot="1" x14ac:dyDescent="0.3">
      <c r="A18" s="125" t="s">
        <v>109</v>
      </c>
      <c r="B18" s="170"/>
      <c r="C18" s="154"/>
      <c r="D18" s="126"/>
      <c r="E18" s="171"/>
      <c r="F18" s="171"/>
    </row>
    <row r="19" spans="1:7" ht="16.5" thickBot="1" x14ac:dyDescent="0.3">
      <c r="A19" s="124" t="s">
        <v>110</v>
      </c>
      <c r="B19" s="156"/>
      <c r="C19" s="147"/>
      <c r="D19" s="127"/>
      <c r="E19" s="150"/>
      <c r="F19" s="150"/>
    </row>
    <row r="20" spans="1:7" ht="13.5" thickBot="1" x14ac:dyDescent="0.25">
      <c r="A20" s="128"/>
      <c r="B20" s="162"/>
      <c r="C20" s="162"/>
      <c r="D20" s="129"/>
      <c r="E20" s="163"/>
      <c r="F20" s="164"/>
    </row>
    <row r="21" spans="1:7" ht="16.5" thickBot="1" x14ac:dyDescent="0.3">
      <c r="A21" s="124" t="s">
        <v>111</v>
      </c>
      <c r="B21" s="156"/>
      <c r="C21" s="147"/>
      <c r="D21" s="127"/>
      <c r="E21" s="150"/>
      <c r="F21" s="150"/>
      <c r="G21" s="130"/>
    </row>
    <row r="22" spans="1:7" ht="13.5" thickBot="1" x14ac:dyDescent="0.25">
      <c r="A22" s="131"/>
      <c r="B22" s="165"/>
      <c r="C22" s="165"/>
      <c r="D22" s="132"/>
      <c r="E22" s="166"/>
      <c r="F22" s="167"/>
    </row>
    <row r="23" spans="1:7" ht="16.5" thickBot="1" x14ac:dyDescent="0.3">
      <c r="A23" s="124" t="s">
        <v>112</v>
      </c>
      <c r="B23" s="156"/>
      <c r="C23" s="147"/>
      <c r="D23" s="124" t="s">
        <v>113</v>
      </c>
      <c r="E23" s="157"/>
      <c r="F23" s="158"/>
    </row>
    <row r="25" spans="1:7" x14ac:dyDescent="0.2">
      <c r="A25" s="133"/>
    </row>
    <row r="26" spans="1:7" x14ac:dyDescent="0.2">
      <c r="A26" s="94" t="s">
        <v>114</v>
      </c>
      <c r="B26" s="159" t="s">
        <v>115</v>
      </c>
      <c r="C26" s="159"/>
      <c r="D26" s="134"/>
      <c r="E26" s="160" t="s">
        <v>116</v>
      </c>
      <c r="F26" s="161"/>
    </row>
    <row r="27" spans="1:7" x14ac:dyDescent="0.2">
      <c r="A27" s="120"/>
      <c r="B27" s="135"/>
      <c r="C27" s="136"/>
      <c r="D27" s="120"/>
      <c r="E27" s="132"/>
      <c r="F27" s="136"/>
    </row>
    <row r="28" spans="1:7" x14ac:dyDescent="0.2">
      <c r="A28" s="137" t="s">
        <v>117</v>
      </c>
      <c r="B28" s="137"/>
      <c r="C28" s="138"/>
      <c r="D28" s="131" t="s">
        <v>117</v>
      </c>
      <c r="F28" s="138"/>
    </row>
    <row r="29" spans="1:7" x14ac:dyDescent="0.2">
      <c r="A29" s="137"/>
      <c r="B29" s="137"/>
      <c r="C29" s="138"/>
      <c r="D29" s="131"/>
      <c r="F29" s="138"/>
    </row>
    <row r="30" spans="1:7" x14ac:dyDescent="0.2">
      <c r="A30" s="137" t="s">
        <v>118</v>
      </c>
      <c r="B30" s="137"/>
      <c r="C30" s="138"/>
      <c r="D30" s="131" t="s">
        <v>118</v>
      </c>
      <c r="F30" s="138"/>
    </row>
    <row r="31" spans="1:7" x14ac:dyDescent="0.2">
      <c r="A31" s="137"/>
      <c r="B31" s="137"/>
      <c r="C31" s="138"/>
      <c r="D31" s="131"/>
      <c r="F31" s="138"/>
    </row>
    <row r="32" spans="1:7" x14ac:dyDescent="0.2">
      <c r="A32" s="137" t="s">
        <v>119</v>
      </c>
      <c r="B32" s="137"/>
      <c r="C32" s="138"/>
      <c r="D32" s="131" t="s">
        <v>119</v>
      </c>
      <c r="F32" s="138"/>
    </row>
    <row r="33" spans="1:6" x14ac:dyDescent="0.2">
      <c r="A33" s="131"/>
      <c r="B33" s="137"/>
      <c r="C33" s="138"/>
      <c r="D33" s="131"/>
      <c r="F33" s="138"/>
    </row>
    <row r="34" spans="1:6" x14ac:dyDescent="0.2">
      <c r="A34" s="121"/>
      <c r="B34" s="133"/>
      <c r="C34" s="139"/>
      <c r="D34" s="121"/>
      <c r="E34" s="140"/>
      <c r="F34" s="139"/>
    </row>
    <row r="36" spans="1:6" ht="15.75" x14ac:dyDescent="0.25">
      <c r="A36" s="148" t="s">
        <v>120</v>
      </c>
      <c r="B36" s="148"/>
      <c r="C36" s="149">
        <v>0</v>
      </c>
      <c r="D36" s="150"/>
      <c r="E36" s="151"/>
      <c r="F36" s="151"/>
    </row>
    <row r="37" spans="1:6" ht="15.75" x14ac:dyDescent="0.25">
      <c r="A37" s="148" t="s">
        <v>120</v>
      </c>
      <c r="B37" s="148"/>
      <c r="C37" s="149">
        <v>0.15</v>
      </c>
      <c r="D37" s="150"/>
      <c r="E37" s="151"/>
      <c r="F37" s="151"/>
    </row>
    <row r="38" spans="1:6" ht="15.75" x14ac:dyDescent="0.25">
      <c r="A38" s="148" t="s">
        <v>121</v>
      </c>
      <c r="B38" s="148"/>
      <c r="C38" s="149">
        <v>0.15</v>
      </c>
      <c r="D38" s="150"/>
      <c r="E38" s="151"/>
      <c r="F38" s="151"/>
    </row>
    <row r="39" spans="1:6" ht="15.75" x14ac:dyDescent="0.25">
      <c r="A39" s="148" t="s">
        <v>120</v>
      </c>
      <c r="B39" s="148"/>
      <c r="C39" s="149">
        <v>0.21</v>
      </c>
      <c r="D39" s="150"/>
      <c r="E39" s="151"/>
      <c r="F39" s="151"/>
    </row>
    <row r="40" spans="1:6" ht="16.5" thickBot="1" x14ac:dyDescent="0.3">
      <c r="A40" s="152" t="s">
        <v>121</v>
      </c>
      <c r="B40" s="152"/>
      <c r="C40" s="153">
        <v>0.21</v>
      </c>
      <c r="D40" s="154"/>
      <c r="E40" s="155"/>
      <c r="F40" s="155"/>
    </row>
    <row r="41" spans="1:6" ht="16.5" thickBot="1" x14ac:dyDescent="0.3">
      <c r="A41" s="144" t="s">
        <v>122</v>
      </c>
      <c r="B41" s="145"/>
      <c r="C41" s="145"/>
      <c r="D41" s="145"/>
      <c r="E41" s="146"/>
      <c r="F41" s="147"/>
    </row>
    <row r="43" spans="1:6" x14ac:dyDescent="0.2">
      <c r="A43" t="s">
        <v>123</v>
      </c>
    </row>
  </sheetData>
  <mergeCells count="46">
    <mergeCell ref="A16:C16"/>
    <mergeCell ref="D16:F16"/>
    <mergeCell ref="A2:F2"/>
    <mergeCell ref="B4:F4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6:C26"/>
    <mergeCell ref="E26:F26"/>
    <mergeCell ref="A36:B36"/>
    <mergeCell ref="C36:D36"/>
    <mergeCell ref="E36:F36"/>
    <mergeCell ref="A37:B37"/>
    <mergeCell ref="C37:D37"/>
    <mergeCell ref="E37:F37"/>
    <mergeCell ref="A38:B38"/>
    <mergeCell ref="C38:D38"/>
    <mergeCell ref="E38:F38"/>
    <mergeCell ref="A41:D41"/>
    <mergeCell ref="E41:F41"/>
    <mergeCell ref="A39:B39"/>
    <mergeCell ref="C39:D39"/>
    <mergeCell ref="E39:F39"/>
    <mergeCell ref="A40:B40"/>
    <mergeCell ref="C40:D40"/>
    <mergeCell ref="E40:F40"/>
  </mergeCells>
  <pageMargins left="0.7" right="0.7" top="0.78740157499999996" bottom="0.78740157499999996" header="0.3" footer="0.3"/>
  <pageSetup paperSize="5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0"/>
  <sheetViews>
    <sheetView view="pageBreakPreview" zoomScaleSheetLayoutView="100" workbookViewId="0">
      <selection activeCell="G9" sqref="F9:G20"/>
    </sheetView>
  </sheetViews>
  <sheetFormatPr defaultRowHeight="12.75" x14ac:dyDescent="0.2"/>
  <cols>
    <col min="1" max="1" width="5.1640625" style="8" customWidth="1"/>
    <col min="2" max="2" width="13.1640625" style="8" customWidth="1"/>
    <col min="3" max="3" width="82.6640625" style="8" bestFit="1" customWidth="1"/>
    <col min="4" max="4" width="5" style="8" bestFit="1" customWidth="1"/>
    <col min="5" max="5" width="11.83203125" style="77" bestFit="1" customWidth="1"/>
    <col min="6" max="6" width="14" style="8" bestFit="1" customWidth="1"/>
    <col min="7" max="7" width="12" style="8" bestFit="1" customWidth="1"/>
    <col min="8" max="8" width="11.83203125" style="8" customWidth="1"/>
    <col min="9" max="9" width="22.1640625" style="8" bestFit="1" customWidth="1"/>
    <col min="10" max="16384" width="9.33203125" style="8"/>
  </cols>
  <sheetData>
    <row r="1" spans="1:10" ht="15.75" x14ac:dyDescent="0.25">
      <c r="A1" s="182" t="s">
        <v>5</v>
      </c>
      <c r="B1" s="182"/>
      <c r="C1" s="182"/>
      <c r="D1" s="182"/>
      <c r="E1" s="182"/>
      <c r="F1" s="182"/>
      <c r="G1" s="182"/>
    </row>
    <row r="2" spans="1:10" ht="14.25" customHeight="1" thickBot="1" x14ac:dyDescent="0.25">
      <c r="A2" s="9"/>
      <c r="B2" s="10"/>
      <c r="C2" s="11"/>
      <c r="D2" s="11"/>
      <c r="E2" s="12"/>
      <c r="F2" s="11"/>
      <c r="G2" s="11"/>
    </row>
    <row r="3" spans="1:10" ht="13.5" thickTop="1" x14ac:dyDescent="0.2">
      <c r="A3" s="183" t="s">
        <v>6</v>
      </c>
      <c r="B3" s="184"/>
      <c r="C3" s="13" t="s">
        <v>89</v>
      </c>
      <c r="D3" s="14"/>
      <c r="E3" s="15" t="s">
        <v>7</v>
      </c>
      <c r="F3" s="16"/>
      <c r="G3" s="17">
        <v>44927</v>
      </c>
    </row>
    <row r="4" spans="1:10" ht="13.5" thickBot="1" x14ac:dyDescent="0.25">
      <c r="A4" s="185" t="s">
        <v>8</v>
      </c>
      <c r="B4" s="186"/>
      <c r="C4" s="18" t="s">
        <v>90</v>
      </c>
      <c r="D4" s="19"/>
      <c r="E4" s="187" t="s">
        <v>9</v>
      </c>
      <c r="F4" s="188"/>
      <c r="G4" s="20" t="s">
        <v>63</v>
      </c>
    </row>
    <row r="5" spans="1:10" ht="13.5" thickTop="1" x14ac:dyDescent="0.2">
      <c r="A5" s="21"/>
      <c r="B5" s="22"/>
      <c r="C5" s="23"/>
      <c r="D5" s="9"/>
      <c r="E5" s="24" t="s">
        <v>10</v>
      </c>
      <c r="F5" s="81" t="s">
        <v>11</v>
      </c>
      <c r="G5" s="26"/>
    </row>
    <row r="6" spans="1:10" x14ac:dyDescent="0.2">
      <c r="A6" s="27"/>
      <c r="B6" s="9"/>
      <c r="C6" s="9"/>
      <c r="D6" s="9"/>
      <c r="E6" s="28"/>
      <c r="F6" s="9"/>
      <c r="G6" s="9"/>
    </row>
    <row r="7" spans="1:10" x14ac:dyDescent="0.2">
      <c r="A7" s="29" t="s">
        <v>12</v>
      </c>
      <c r="B7" s="30" t="s">
        <v>13</v>
      </c>
      <c r="C7" s="30" t="s">
        <v>14</v>
      </c>
      <c r="D7" s="30" t="s">
        <v>15</v>
      </c>
      <c r="E7" s="30" t="s">
        <v>16</v>
      </c>
      <c r="F7" s="30" t="s">
        <v>17</v>
      </c>
      <c r="G7" s="31" t="s">
        <v>18</v>
      </c>
    </row>
    <row r="8" spans="1:10" x14ac:dyDescent="0.2">
      <c r="A8" s="33"/>
      <c r="B8" s="34"/>
      <c r="C8" s="35"/>
      <c r="D8" s="36"/>
      <c r="E8" s="37"/>
      <c r="F8" s="37"/>
      <c r="G8" s="38"/>
      <c r="H8" s="41"/>
      <c r="I8" s="41"/>
    </row>
    <row r="9" spans="1:10" x14ac:dyDescent="0.2">
      <c r="A9" s="42"/>
      <c r="B9" s="43" t="s">
        <v>21</v>
      </c>
      <c r="C9" s="44" t="s">
        <v>35</v>
      </c>
      <c r="D9" s="45"/>
      <c r="E9" s="46"/>
      <c r="F9" s="47"/>
      <c r="G9" s="48"/>
      <c r="H9" s="41"/>
      <c r="I9" s="41"/>
    </row>
    <row r="10" spans="1:10" x14ac:dyDescent="0.2">
      <c r="A10" s="42">
        <v>1</v>
      </c>
      <c r="B10" s="7"/>
      <c r="C10" s="7" t="s">
        <v>37</v>
      </c>
      <c r="D10" s="1" t="s">
        <v>36</v>
      </c>
      <c r="E10" s="50">
        <v>1</v>
      </c>
      <c r="F10" s="51"/>
      <c r="G10" s="51"/>
      <c r="H10" s="41"/>
      <c r="I10" s="41"/>
    </row>
    <row r="11" spans="1:10" x14ac:dyDescent="0.2">
      <c r="A11" s="42">
        <v>2</v>
      </c>
      <c r="B11" s="3"/>
      <c r="C11" s="82" t="s">
        <v>38</v>
      </c>
      <c r="D11" s="1" t="s">
        <v>36</v>
      </c>
      <c r="E11" s="50">
        <v>1</v>
      </c>
      <c r="F11" s="51"/>
      <c r="G11" s="51"/>
      <c r="H11" s="84"/>
      <c r="I11" s="6"/>
    </row>
    <row r="12" spans="1:10" x14ac:dyDescent="0.2">
      <c r="A12" s="42">
        <v>3</v>
      </c>
      <c r="B12" s="3"/>
      <c r="C12" s="82" t="s">
        <v>39</v>
      </c>
      <c r="D12" s="1" t="s">
        <v>36</v>
      </c>
      <c r="E12" s="50">
        <v>1</v>
      </c>
      <c r="F12" s="51"/>
      <c r="G12" s="51"/>
    </row>
    <row r="13" spans="1:10" x14ac:dyDescent="0.2">
      <c r="A13" s="42">
        <v>4</v>
      </c>
      <c r="B13" s="4"/>
      <c r="C13" s="4" t="s">
        <v>40</v>
      </c>
      <c r="D13" s="1" t="s">
        <v>36</v>
      </c>
      <c r="E13" s="54">
        <v>1</v>
      </c>
      <c r="F13" s="55"/>
      <c r="G13" s="51"/>
    </row>
    <row r="14" spans="1:10" x14ac:dyDescent="0.2">
      <c r="A14" s="42">
        <v>5</v>
      </c>
      <c r="B14" s="83"/>
      <c r="C14" s="5" t="s">
        <v>41</v>
      </c>
      <c r="D14" s="1" t="s">
        <v>36</v>
      </c>
      <c r="E14" s="56">
        <v>1</v>
      </c>
      <c r="F14" s="57"/>
      <c r="G14" s="51"/>
    </row>
    <row r="15" spans="1:10" x14ac:dyDescent="0.2">
      <c r="A15" s="42">
        <v>6</v>
      </c>
      <c r="B15" s="83"/>
      <c r="C15" s="5" t="s">
        <v>42</v>
      </c>
      <c r="D15" s="1" t="s">
        <v>36</v>
      </c>
      <c r="E15" s="56">
        <v>1</v>
      </c>
      <c r="F15" s="57"/>
      <c r="G15" s="51"/>
      <c r="J15" s="41"/>
    </row>
    <row r="16" spans="1:10" x14ac:dyDescent="0.2">
      <c r="A16" s="42">
        <v>7</v>
      </c>
      <c r="B16" s="83"/>
      <c r="C16" s="5" t="s">
        <v>43</v>
      </c>
      <c r="D16" s="1" t="s">
        <v>36</v>
      </c>
      <c r="E16" s="56">
        <v>1</v>
      </c>
      <c r="F16" s="57"/>
      <c r="G16" s="51"/>
      <c r="J16" s="41"/>
    </row>
    <row r="17" spans="1:10" x14ac:dyDescent="0.2">
      <c r="A17" s="2">
        <v>8</v>
      </c>
      <c r="B17" s="3"/>
      <c r="C17" s="4" t="s">
        <v>125</v>
      </c>
      <c r="D17" s="96" t="s">
        <v>36</v>
      </c>
      <c r="E17" s="54">
        <v>1</v>
      </c>
      <c r="F17" s="55"/>
      <c r="G17" s="51"/>
      <c r="J17" s="41"/>
    </row>
    <row r="18" spans="1:10" x14ac:dyDescent="0.2">
      <c r="A18" s="25"/>
      <c r="E18" s="8"/>
      <c r="H18" s="53"/>
    </row>
    <row r="19" spans="1:10" x14ac:dyDescent="0.2">
      <c r="A19" s="25"/>
      <c r="E19" s="8"/>
      <c r="H19" s="53"/>
    </row>
    <row r="20" spans="1:10" s="53" customFormat="1" x14ac:dyDescent="0.2">
      <c r="C20" s="71" t="s">
        <v>34</v>
      </c>
      <c r="G20" s="68"/>
      <c r="H20" s="72"/>
      <c r="I20" s="73"/>
    </row>
    <row r="21" spans="1:10" x14ac:dyDescent="0.2">
      <c r="A21" s="53"/>
      <c r="B21" s="53"/>
      <c r="C21" s="71"/>
      <c r="D21" s="53"/>
      <c r="E21" s="53"/>
      <c r="F21" s="53"/>
      <c r="G21" s="61"/>
      <c r="H21" s="41"/>
      <c r="I21" s="73"/>
    </row>
    <row r="22" spans="1:10" x14ac:dyDescent="0.2">
      <c r="A22" s="53"/>
      <c r="B22" s="53"/>
      <c r="C22" s="74"/>
      <c r="D22" s="53"/>
      <c r="E22" s="53"/>
      <c r="F22" s="53"/>
      <c r="G22" s="68"/>
      <c r="I22" s="75"/>
    </row>
    <row r="23" spans="1:10" x14ac:dyDescent="0.2">
      <c r="C23" s="71"/>
      <c r="E23" s="8"/>
      <c r="G23" s="61"/>
    </row>
    <row r="24" spans="1:10" x14ac:dyDescent="0.2">
      <c r="E24" s="8"/>
    </row>
    <row r="25" spans="1:10" x14ac:dyDescent="0.2">
      <c r="E25" s="8"/>
    </row>
    <row r="26" spans="1:10" x14ac:dyDescent="0.2">
      <c r="E26" s="8"/>
    </row>
    <row r="27" spans="1:10" x14ac:dyDescent="0.2">
      <c r="E27" s="8"/>
    </row>
    <row r="28" spans="1:10" x14ac:dyDescent="0.2">
      <c r="E28" s="8"/>
    </row>
    <row r="29" spans="1:10" x14ac:dyDescent="0.2">
      <c r="E29" s="8"/>
    </row>
    <row r="30" spans="1:10" x14ac:dyDescent="0.2">
      <c r="E30" s="8"/>
    </row>
    <row r="31" spans="1:10" x14ac:dyDescent="0.2">
      <c r="E31" s="8"/>
    </row>
    <row r="32" spans="1:10" x14ac:dyDescent="0.2">
      <c r="E32" s="8"/>
    </row>
    <row r="33" spans="1:7" x14ac:dyDescent="0.2">
      <c r="E33" s="8"/>
    </row>
    <row r="34" spans="1:7" x14ac:dyDescent="0.2">
      <c r="E34" s="8"/>
    </row>
    <row r="35" spans="1:7" x14ac:dyDescent="0.2">
      <c r="E35" s="8"/>
    </row>
    <row r="36" spans="1:7" x14ac:dyDescent="0.2">
      <c r="A36" s="76"/>
      <c r="B36" s="76"/>
    </row>
    <row r="37" spans="1:7" x14ac:dyDescent="0.2">
      <c r="C37" s="78"/>
      <c r="D37" s="78"/>
      <c r="E37" s="79"/>
    </row>
    <row r="38" spans="1:7" x14ac:dyDescent="0.2">
      <c r="A38" s="76"/>
      <c r="B38" s="76"/>
    </row>
    <row r="40" spans="1:7" x14ac:dyDescent="0.2">
      <c r="F40" s="80"/>
      <c r="G40" s="80"/>
    </row>
  </sheetData>
  <mergeCells count="4">
    <mergeCell ref="A1:G1"/>
    <mergeCell ref="A3:B3"/>
    <mergeCell ref="A4:B4"/>
    <mergeCell ref="E4:F4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8"/>
  <sheetViews>
    <sheetView view="pageBreakPreview" zoomScaleSheetLayoutView="100" workbookViewId="0">
      <selection activeCell="F10" sqref="F10:I68"/>
    </sheetView>
  </sheetViews>
  <sheetFormatPr defaultRowHeight="12.75" x14ac:dyDescent="0.2"/>
  <cols>
    <col min="1" max="1" width="5.1640625" style="8" customWidth="1"/>
    <col min="2" max="2" width="13.1640625" style="8" customWidth="1"/>
    <col min="3" max="3" width="82" style="8" customWidth="1"/>
    <col min="4" max="4" width="5" style="8" bestFit="1" customWidth="1"/>
    <col min="5" max="5" width="11.83203125" style="77" bestFit="1" customWidth="1"/>
    <col min="6" max="6" width="14" style="8" bestFit="1" customWidth="1"/>
    <col min="7" max="7" width="12" style="8" bestFit="1" customWidth="1"/>
    <col min="8" max="8" width="8.33203125" style="8" bestFit="1" customWidth="1"/>
    <col min="9" max="9" width="11.6640625" style="8" bestFit="1" customWidth="1"/>
    <col min="10" max="10" width="11.83203125" style="8" customWidth="1"/>
    <col min="11" max="11" width="22.1640625" style="8" bestFit="1" customWidth="1"/>
    <col min="12" max="16384" width="9.33203125" style="8"/>
  </cols>
  <sheetData>
    <row r="1" spans="1:12" ht="15.75" x14ac:dyDescent="0.25">
      <c r="A1" s="182" t="s">
        <v>5</v>
      </c>
      <c r="B1" s="182"/>
      <c r="C1" s="182"/>
      <c r="D1" s="182"/>
      <c r="E1" s="182"/>
      <c r="F1" s="182"/>
      <c r="G1" s="182"/>
    </row>
    <row r="2" spans="1:12" ht="14.25" customHeight="1" thickBot="1" x14ac:dyDescent="0.25">
      <c r="A2" s="9"/>
      <c r="B2" s="10"/>
      <c r="C2" s="11"/>
      <c r="D2" s="11"/>
      <c r="E2" s="12"/>
      <c r="F2" s="11"/>
      <c r="G2" s="11"/>
    </row>
    <row r="3" spans="1:12" ht="13.5" thickTop="1" x14ac:dyDescent="0.2">
      <c r="A3" s="183" t="s">
        <v>6</v>
      </c>
      <c r="B3" s="184"/>
      <c r="C3" s="13" t="s">
        <v>89</v>
      </c>
      <c r="D3" s="14"/>
      <c r="E3" s="15" t="s">
        <v>7</v>
      </c>
      <c r="F3" s="16"/>
      <c r="G3" s="17">
        <v>44927</v>
      </c>
    </row>
    <row r="4" spans="1:12" ht="13.5" thickBot="1" x14ac:dyDescent="0.25">
      <c r="A4" s="185" t="s">
        <v>8</v>
      </c>
      <c r="B4" s="186"/>
      <c r="C4" s="18" t="s">
        <v>46</v>
      </c>
      <c r="D4" s="19"/>
      <c r="E4" s="187" t="s">
        <v>9</v>
      </c>
      <c r="F4" s="188"/>
      <c r="G4" s="20" t="s">
        <v>63</v>
      </c>
    </row>
    <row r="5" spans="1:12" ht="13.5" thickTop="1" x14ac:dyDescent="0.2">
      <c r="A5" s="21"/>
      <c r="B5" s="22"/>
      <c r="C5" s="23"/>
      <c r="D5" s="9"/>
      <c r="E5" s="24" t="s">
        <v>10</v>
      </c>
      <c r="F5" s="25" t="s">
        <v>11</v>
      </c>
      <c r="G5" s="26"/>
    </row>
    <row r="6" spans="1:12" x14ac:dyDescent="0.2">
      <c r="A6" s="27"/>
      <c r="B6" s="9"/>
      <c r="C6" s="9"/>
      <c r="D6" s="9"/>
      <c r="E6" s="28"/>
      <c r="F6" s="9"/>
      <c r="G6" s="9"/>
    </row>
    <row r="7" spans="1:12" ht="25.5" x14ac:dyDescent="0.2">
      <c r="A7" s="29" t="s">
        <v>12</v>
      </c>
      <c r="B7" s="30" t="s">
        <v>13</v>
      </c>
      <c r="C7" s="30" t="s">
        <v>14</v>
      </c>
      <c r="D7" s="30" t="s">
        <v>15</v>
      </c>
      <c r="E7" s="30" t="s">
        <v>16</v>
      </c>
      <c r="F7" s="30" t="s">
        <v>17</v>
      </c>
      <c r="G7" s="31" t="s">
        <v>18</v>
      </c>
      <c r="H7" s="32" t="s">
        <v>19</v>
      </c>
      <c r="I7" s="32" t="s">
        <v>20</v>
      </c>
    </row>
    <row r="8" spans="1:12" x14ac:dyDescent="0.2">
      <c r="A8" s="33"/>
      <c r="B8" s="34"/>
      <c r="C8" s="35"/>
      <c r="D8" s="36"/>
      <c r="E8" s="37"/>
      <c r="F8" s="37"/>
      <c r="G8" s="38"/>
      <c r="H8" s="39"/>
      <c r="I8" s="40"/>
      <c r="J8" s="41"/>
      <c r="K8" s="41"/>
    </row>
    <row r="9" spans="1:12" x14ac:dyDescent="0.2">
      <c r="A9" s="42"/>
      <c r="B9" s="43" t="s">
        <v>21</v>
      </c>
      <c r="C9" s="44" t="s">
        <v>22</v>
      </c>
      <c r="D9" s="45"/>
      <c r="E9" s="46"/>
      <c r="F9" s="47"/>
      <c r="G9" s="48">
        <f>SUM(G10:G17)</f>
        <v>0</v>
      </c>
      <c r="H9" s="49"/>
      <c r="I9" s="89">
        <f>SUM(I10:I17)</f>
        <v>0</v>
      </c>
      <c r="J9" s="41"/>
      <c r="K9" s="41"/>
    </row>
    <row r="10" spans="1:12" x14ac:dyDescent="0.2">
      <c r="A10" s="2">
        <v>1</v>
      </c>
      <c r="B10" s="7">
        <v>119003131</v>
      </c>
      <c r="C10" s="7" t="s">
        <v>47</v>
      </c>
      <c r="D10" s="2" t="s">
        <v>4</v>
      </c>
      <c r="E10" s="50">
        <f>102+98+105+78</f>
        <v>383</v>
      </c>
      <c r="F10" s="51"/>
      <c r="G10" s="51"/>
      <c r="H10" s="52"/>
      <c r="I10" s="52"/>
      <c r="J10" s="41"/>
      <c r="K10" s="41"/>
    </row>
    <row r="11" spans="1:12" x14ac:dyDescent="0.2">
      <c r="A11" s="2">
        <v>2</v>
      </c>
      <c r="B11" s="7">
        <v>119003132</v>
      </c>
      <c r="C11" s="7" t="s">
        <v>48</v>
      </c>
      <c r="D11" s="2" t="s">
        <v>4</v>
      </c>
      <c r="E11" s="50">
        <f>E10</f>
        <v>383</v>
      </c>
      <c r="F11" s="51"/>
      <c r="G11" s="51"/>
      <c r="H11" s="52"/>
      <c r="I11" s="52"/>
      <c r="J11" s="41"/>
      <c r="K11" s="41"/>
    </row>
    <row r="12" spans="1:12" x14ac:dyDescent="0.2">
      <c r="A12" s="2">
        <v>3</v>
      </c>
      <c r="B12" s="7">
        <v>129001101</v>
      </c>
      <c r="C12" s="7" t="s">
        <v>49</v>
      </c>
      <c r="D12" s="96" t="s">
        <v>1</v>
      </c>
      <c r="E12" s="54">
        <f>E13*0.3</f>
        <v>4.2119999999999997</v>
      </c>
      <c r="F12" s="55"/>
      <c r="G12" s="51"/>
      <c r="H12" s="52"/>
      <c r="I12" s="52"/>
    </row>
    <row r="13" spans="1:12" ht="25.5" x14ac:dyDescent="0.2">
      <c r="A13" s="2">
        <v>4</v>
      </c>
      <c r="B13" s="7">
        <v>122151101</v>
      </c>
      <c r="C13" s="110" t="s">
        <v>75</v>
      </c>
      <c r="D13" s="96" t="s">
        <v>1</v>
      </c>
      <c r="E13" s="54">
        <f>46.8*0.3</f>
        <v>14.04</v>
      </c>
      <c r="F13" s="55"/>
      <c r="G13" s="51"/>
      <c r="H13" s="52"/>
      <c r="I13" s="52"/>
    </row>
    <row r="14" spans="1:12" ht="25.5" x14ac:dyDescent="0.2">
      <c r="A14" s="2">
        <v>5</v>
      </c>
      <c r="B14" s="7">
        <v>162651112</v>
      </c>
      <c r="C14" s="110" t="s">
        <v>76</v>
      </c>
      <c r="D14" s="97" t="s">
        <v>1</v>
      </c>
      <c r="E14" s="56">
        <f>E13</f>
        <v>14.04</v>
      </c>
      <c r="F14" s="57"/>
      <c r="G14" s="51"/>
      <c r="H14" s="52"/>
      <c r="I14" s="52"/>
    </row>
    <row r="15" spans="1:12" x14ac:dyDescent="0.2">
      <c r="A15" s="2">
        <v>6</v>
      </c>
      <c r="B15" s="7">
        <v>171251201</v>
      </c>
      <c r="C15" s="7" t="s">
        <v>61</v>
      </c>
      <c r="D15" s="97" t="s">
        <v>1</v>
      </c>
      <c r="E15" s="56">
        <f>E14</f>
        <v>14.04</v>
      </c>
      <c r="F15" s="57"/>
      <c r="G15" s="51"/>
      <c r="H15" s="52"/>
      <c r="I15" s="52"/>
      <c r="L15" s="41"/>
    </row>
    <row r="16" spans="1:12" x14ac:dyDescent="0.2">
      <c r="A16" s="2">
        <v>7</v>
      </c>
      <c r="B16" s="7">
        <v>171201231</v>
      </c>
      <c r="C16" s="7" t="s">
        <v>51</v>
      </c>
      <c r="D16" s="97" t="s">
        <v>2</v>
      </c>
      <c r="E16" s="56">
        <f>E15*1.8</f>
        <v>25.271999999999998</v>
      </c>
      <c r="F16" s="57"/>
      <c r="G16" s="51"/>
      <c r="H16" s="52"/>
      <c r="I16" s="52"/>
      <c r="L16" s="41"/>
    </row>
    <row r="17" spans="1:12" x14ac:dyDescent="0.2">
      <c r="A17" s="2">
        <v>8</v>
      </c>
      <c r="B17" s="7">
        <v>181912112</v>
      </c>
      <c r="C17" s="7" t="s">
        <v>50</v>
      </c>
      <c r="D17" s="97" t="s">
        <v>0</v>
      </c>
      <c r="E17" s="56">
        <f>395.8+160.3+3.5</f>
        <v>559.6</v>
      </c>
      <c r="F17" s="57"/>
      <c r="G17" s="51"/>
      <c r="H17" s="52"/>
      <c r="I17" s="52"/>
      <c r="L17" s="41"/>
    </row>
    <row r="18" spans="1:12" x14ac:dyDescent="0.2">
      <c r="A18" s="67"/>
      <c r="B18" s="87"/>
      <c r="C18" s="98"/>
      <c r="D18" s="99"/>
      <c r="E18" s="100"/>
      <c r="F18" s="101"/>
      <c r="G18" s="38"/>
      <c r="H18" s="65"/>
      <c r="I18" s="64"/>
      <c r="L18" s="41"/>
    </row>
    <row r="19" spans="1:12" x14ac:dyDescent="0.2">
      <c r="A19" s="67"/>
      <c r="B19" s="88" t="s">
        <v>44</v>
      </c>
      <c r="C19" s="102" t="s">
        <v>45</v>
      </c>
      <c r="D19" s="99"/>
      <c r="E19" s="100"/>
      <c r="F19" s="101"/>
      <c r="G19" s="68"/>
      <c r="H19" s="65"/>
      <c r="I19" s="65"/>
      <c r="L19" s="41"/>
    </row>
    <row r="20" spans="1:12" ht="25.5" x14ac:dyDescent="0.2">
      <c r="A20" s="2">
        <v>9</v>
      </c>
      <c r="B20" s="141">
        <v>111251101</v>
      </c>
      <c r="C20" s="110" t="s">
        <v>77</v>
      </c>
      <c r="D20" s="97" t="s">
        <v>0</v>
      </c>
      <c r="E20" s="56">
        <f>17.4*1+1*0.8+5*2</f>
        <v>28.2</v>
      </c>
      <c r="F20" s="57"/>
      <c r="G20" s="51"/>
      <c r="H20" s="52"/>
      <c r="I20" s="52"/>
      <c r="L20" s="41"/>
    </row>
    <row r="21" spans="1:12" x14ac:dyDescent="0.2">
      <c r="A21" s="2">
        <v>10</v>
      </c>
      <c r="B21" s="7">
        <v>113106121</v>
      </c>
      <c r="C21" s="7" t="s">
        <v>70</v>
      </c>
      <c r="D21" s="97" t="s">
        <v>0</v>
      </c>
      <c r="E21" s="56">
        <f>314.4-35.9</f>
        <v>278.5</v>
      </c>
      <c r="F21" s="57"/>
      <c r="G21" s="51"/>
      <c r="H21" s="52"/>
      <c r="I21" s="52"/>
      <c r="L21" s="41"/>
    </row>
    <row r="22" spans="1:12" x14ac:dyDescent="0.2">
      <c r="A22" s="2">
        <v>11</v>
      </c>
      <c r="B22" s="7">
        <v>113106123</v>
      </c>
      <c r="C22" s="7" t="s">
        <v>71</v>
      </c>
      <c r="D22" s="97" t="s">
        <v>0</v>
      </c>
      <c r="E22" s="56">
        <f>35.9+2*2*2</f>
        <v>43.9</v>
      </c>
      <c r="F22" s="57"/>
      <c r="G22" s="51"/>
      <c r="H22" s="52"/>
      <c r="I22" s="52"/>
      <c r="L22" s="41"/>
    </row>
    <row r="23" spans="1:12" x14ac:dyDescent="0.2">
      <c r="A23" s="2">
        <v>12</v>
      </c>
      <c r="B23" s="7">
        <v>113107342</v>
      </c>
      <c r="C23" s="7" t="s">
        <v>72</v>
      </c>
      <c r="D23" s="97" t="s">
        <v>0</v>
      </c>
      <c r="E23" s="56">
        <v>99.8</v>
      </c>
      <c r="F23" s="57"/>
      <c r="G23" s="51"/>
      <c r="H23" s="52"/>
      <c r="I23" s="52"/>
      <c r="L23" s="41"/>
    </row>
    <row r="24" spans="1:12" x14ac:dyDescent="0.2">
      <c r="A24" s="2">
        <v>13</v>
      </c>
      <c r="B24" s="7">
        <v>113107330</v>
      </c>
      <c r="C24" s="7" t="s">
        <v>73</v>
      </c>
      <c r="D24" s="97" t="s">
        <v>0</v>
      </c>
      <c r="E24" s="56">
        <v>66.3</v>
      </c>
      <c r="F24" s="57"/>
      <c r="G24" s="51"/>
      <c r="H24" s="52"/>
      <c r="I24" s="52"/>
      <c r="L24" s="41"/>
    </row>
    <row r="25" spans="1:12" x14ac:dyDescent="0.2">
      <c r="A25" s="2">
        <v>14</v>
      </c>
      <c r="B25" s="7">
        <v>113107213</v>
      </c>
      <c r="C25" s="7" t="s">
        <v>74</v>
      </c>
      <c r="D25" s="97" t="s">
        <v>0</v>
      </c>
      <c r="E25" s="56">
        <f>E33+E36</f>
        <v>568.1</v>
      </c>
      <c r="F25" s="57"/>
      <c r="G25" s="51"/>
      <c r="H25" s="52"/>
      <c r="I25" s="52"/>
      <c r="L25" s="41"/>
    </row>
    <row r="26" spans="1:12" x14ac:dyDescent="0.2">
      <c r="A26" s="2">
        <v>15</v>
      </c>
      <c r="B26" s="7">
        <v>113201112</v>
      </c>
      <c r="C26" s="7" t="s">
        <v>52</v>
      </c>
      <c r="D26" s="97" t="s">
        <v>4</v>
      </c>
      <c r="E26" s="56">
        <v>76.400000000000006</v>
      </c>
      <c r="F26" s="57"/>
      <c r="G26" s="51"/>
      <c r="H26" s="52"/>
      <c r="I26" s="52"/>
      <c r="L26" s="41"/>
    </row>
    <row r="27" spans="1:12" x14ac:dyDescent="0.2">
      <c r="A27" s="67"/>
      <c r="B27" s="69"/>
      <c r="C27" s="58"/>
      <c r="D27" s="59"/>
      <c r="E27" s="60"/>
      <c r="F27" s="60"/>
      <c r="H27" s="53"/>
      <c r="I27" s="62"/>
      <c r="L27" s="41"/>
    </row>
    <row r="28" spans="1:12" x14ac:dyDescent="0.2">
      <c r="A28" s="42"/>
      <c r="B28" s="43" t="s">
        <v>23</v>
      </c>
      <c r="C28" s="103" t="s">
        <v>24</v>
      </c>
      <c r="D28" s="104"/>
      <c r="E28" s="105"/>
      <c r="F28" s="61"/>
      <c r="G28" s="68"/>
      <c r="H28" s="65"/>
      <c r="I28" s="64"/>
      <c r="J28" s="53"/>
      <c r="L28" s="41"/>
    </row>
    <row r="29" spans="1:12" x14ac:dyDescent="0.2">
      <c r="A29" s="2">
        <v>16</v>
      </c>
      <c r="B29" s="7">
        <v>564871116</v>
      </c>
      <c r="C29" s="7" t="s">
        <v>80</v>
      </c>
      <c r="D29" s="2" t="s">
        <v>0</v>
      </c>
      <c r="E29" s="50">
        <f>3.5+160.3</f>
        <v>163.80000000000001</v>
      </c>
      <c r="F29" s="51"/>
      <c r="G29" s="51"/>
      <c r="H29" s="52"/>
      <c r="I29" s="52"/>
      <c r="K29" s="53"/>
      <c r="L29" s="41"/>
    </row>
    <row r="30" spans="1:12" x14ac:dyDescent="0.2">
      <c r="A30" s="2">
        <v>17</v>
      </c>
      <c r="B30" s="7">
        <v>564861111</v>
      </c>
      <c r="C30" s="7" t="s">
        <v>81</v>
      </c>
      <c r="D30" s="2" t="s">
        <v>0</v>
      </c>
      <c r="E30" s="50">
        <f>395.8+2*3</f>
        <v>401.8</v>
      </c>
      <c r="F30" s="51"/>
      <c r="G30" s="51"/>
      <c r="H30" s="52"/>
      <c r="I30" s="52"/>
      <c r="J30" s="53"/>
      <c r="L30" s="41"/>
    </row>
    <row r="31" spans="1:12" x14ac:dyDescent="0.2">
      <c r="A31" s="67"/>
      <c r="B31" s="6"/>
      <c r="C31" s="6"/>
      <c r="D31" s="25"/>
      <c r="E31" s="105"/>
      <c r="F31" s="61"/>
      <c r="G31" s="61"/>
      <c r="H31" s="65"/>
      <c r="I31" s="64"/>
      <c r="J31" s="53"/>
      <c r="L31" s="41"/>
    </row>
    <row r="32" spans="1:12" x14ac:dyDescent="0.2">
      <c r="A32" s="67"/>
      <c r="B32" s="88" t="s">
        <v>25</v>
      </c>
      <c r="C32" s="102" t="s">
        <v>26</v>
      </c>
      <c r="D32" s="25"/>
      <c r="E32" s="100"/>
      <c r="F32" s="61"/>
      <c r="G32" s="68"/>
      <c r="H32" s="65"/>
      <c r="I32" s="64"/>
      <c r="J32" s="53"/>
      <c r="L32" s="41"/>
    </row>
    <row r="33" spans="1:11" x14ac:dyDescent="0.2">
      <c r="A33" s="2">
        <v>18</v>
      </c>
      <c r="B33" s="7">
        <v>596211113</v>
      </c>
      <c r="C33" s="7" t="s">
        <v>55</v>
      </c>
      <c r="D33" s="2" t="s">
        <v>0</v>
      </c>
      <c r="E33" s="50">
        <f>395.8+2*3*2</f>
        <v>407.8</v>
      </c>
      <c r="F33" s="51"/>
      <c r="G33" s="51"/>
      <c r="H33" s="52"/>
      <c r="I33" s="52"/>
      <c r="J33" s="86"/>
      <c r="K33" s="53"/>
    </row>
    <row r="34" spans="1:11" x14ac:dyDescent="0.2">
      <c r="A34" s="2">
        <v>19</v>
      </c>
      <c r="B34" s="7">
        <v>59245295</v>
      </c>
      <c r="C34" s="106" t="s">
        <v>64</v>
      </c>
      <c r="D34" s="2" t="s">
        <v>0</v>
      </c>
      <c r="E34" s="50">
        <f>366.4*1.02+2*2*1.02</f>
        <v>377.80799999999999</v>
      </c>
      <c r="F34" s="51"/>
      <c r="G34" s="51"/>
      <c r="H34" s="52"/>
      <c r="I34" s="52"/>
      <c r="J34" s="90"/>
      <c r="K34" s="53"/>
    </row>
    <row r="35" spans="1:11" x14ac:dyDescent="0.2">
      <c r="A35" s="2">
        <v>20</v>
      </c>
      <c r="B35" s="7">
        <v>59245006</v>
      </c>
      <c r="C35" s="106" t="s">
        <v>65</v>
      </c>
      <c r="D35" s="2" t="s">
        <v>0</v>
      </c>
      <c r="E35" s="50">
        <f>29.4*1.03+3*0.4*2+0.8*3*2</f>
        <v>37.481999999999999</v>
      </c>
      <c r="F35" s="51"/>
      <c r="G35" s="51"/>
      <c r="H35" s="52"/>
      <c r="I35" s="52"/>
      <c r="J35" s="90"/>
      <c r="K35" s="53"/>
    </row>
    <row r="36" spans="1:11" x14ac:dyDescent="0.2">
      <c r="A36" s="2">
        <v>21</v>
      </c>
      <c r="B36" s="7">
        <v>596211212</v>
      </c>
      <c r="C36" s="7" t="s">
        <v>68</v>
      </c>
      <c r="D36" s="2" t="s">
        <v>0</v>
      </c>
      <c r="E36" s="50">
        <v>160.30000000000001</v>
      </c>
      <c r="F36" s="51"/>
      <c r="G36" s="51"/>
      <c r="H36" s="52"/>
      <c r="I36" s="52"/>
    </row>
    <row r="37" spans="1:11" x14ac:dyDescent="0.2">
      <c r="A37" s="2">
        <v>22</v>
      </c>
      <c r="B37" s="7">
        <v>59245013</v>
      </c>
      <c r="C37" s="106" t="s">
        <v>66</v>
      </c>
      <c r="D37" s="2" t="s">
        <v>0</v>
      </c>
      <c r="E37" s="50">
        <f>141.9*1.02</f>
        <v>144.738</v>
      </c>
      <c r="F37" s="51"/>
      <c r="G37" s="51"/>
      <c r="H37" s="52"/>
      <c r="I37" s="52"/>
    </row>
    <row r="38" spans="1:11" x14ac:dyDescent="0.2">
      <c r="A38" s="2">
        <v>23</v>
      </c>
      <c r="B38" s="7">
        <v>59245275</v>
      </c>
      <c r="C38" s="106" t="s">
        <v>67</v>
      </c>
      <c r="D38" s="2" t="s">
        <v>0</v>
      </c>
      <c r="E38" s="50">
        <f>18.4*1.03</f>
        <v>18.951999999999998</v>
      </c>
      <c r="F38" s="51"/>
      <c r="G38" s="51"/>
      <c r="H38" s="52"/>
      <c r="I38" s="52"/>
    </row>
    <row r="39" spans="1:11" ht="25.5" x14ac:dyDescent="0.2">
      <c r="A39" s="2">
        <v>24</v>
      </c>
      <c r="B39" s="7">
        <v>572340112</v>
      </c>
      <c r="C39" s="110" t="s">
        <v>69</v>
      </c>
      <c r="D39" s="2" t="s">
        <v>0</v>
      </c>
      <c r="E39" s="50">
        <v>3.5</v>
      </c>
      <c r="F39" s="51"/>
      <c r="G39" s="51"/>
      <c r="H39" s="52"/>
      <c r="I39" s="52"/>
    </row>
    <row r="40" spans="1:11" x14ac:dyDescent="0.2">
      <c r="A40" s="67"/>
      <c r="B40" s="6"/>
      <c r="C40" s="107"/>
      <c r="D40" s="25"/>
      <c r="E40" s="105"/>
      <c r="F40" s="61"/>
      <c r="G40" s="61"/>
      <c r="H40" s="65"/>
      <c r="I40" s="65"/>
    </row>
    <row r="41" spans="1:11" x14ac:dyDescent="0.2">
      <c r="A41" s="42"/>
      <c r="B41" s="88" t="s">
        <v>27</v>
      </c>
      <c r="C41" s="108" t="s">
        <v>28</v>
      </c>
      <c r="D41" s="59"/>
      <c r="E41" s="109"/>
      <c r="F41" s="60"/>
      <c r="G41" s="63"/>
      <c r="H41" s="65"/>
      <c r="I41" s="66"/>
      <c r="J41" s="53"/>
    </row>
    <row r="42" spans="1:11" ht="25.5" x14ac:dyDescent="0.2">
      <c r="A42" s="2">
        <v>25</v>
      </c>
      <c r="B42" s="7">
        <v>899431111</v>
      </c>
      <c r="C42" s="110" t="s">
        <v>62</v>
      </c>
      <c r="D42" s="96" t="s">
        <v>3</v>
      </c>
      <c r="E42" s="54">
        <v>11</v>
      </c>
      <c r="F42" s="55"/>
      <c r="G42" s="51"/>
      <c r="H42" s="52"/>
      <c r="I42" s="52"/>
      <c r="J42" s="53"/>
    </row>
    <row r="43" spans="1:11" x14ac:dyDescent="0.2">
      <c r="A43" s="67"/>
      <c r="B43" s="58"/>
      <c r="C43" s="58"/>
      <c r="D43" s="59"/>
      <c r="E43" s="60"/>
      <c r="F43" s="60"/>
      <c r="G43" s="61"/>
      <c r="H43" s="65"/>
      <c r="J43" s="53"/>
    </row>
    <row r="44" spans="1:11" x14ac:dyDescent="0.2">
      <c r="A44" s="42"/>
      <c r="B44" s="43" t="s">
        <v>29</v>
      </c>
      <c r="C44" s="44" t="s">
        <v>30</v>
      </c>
      <c r="D44" s="45"/>
      <c r="E44" s="46"/>
      <c r="F44" s="47"/>
      <c r="G44" s="48"/>
      <c r="H44" s="49"/>
      <c r="I44" s="66"/>
      <c r="J44" s="53"/>
    </row>
    <row r="45" spans="1:11" x14ac:dyDescent="0.2">
      <c r="A45" s="2">
        <v>26</v>
      </c>
      <c r="B45" s="7">
        <v>916131213</v>
      </c>
      <c r="C45" s="7" t="s">
        <v>58</v>
      </c>
      <c r="D45" s="2" t="s">
        <v>4</v>
      </c>
      <c r="E45" s="50">
        <v>115.1</v>
      </c>
      <c r="F45" s="51"/>
      <c r="G45" s="51"/>
      <c r="H45" s="52"/>
      <c r="I45" s="52"/>
      <c r="J45" s="85"/>
    </row>
    <row r="46" spans="1:11" x14ac:dyDescent="0.2">
      <c r="A46" s="2">
        <v>27</v>
      </c>
      <c r="B46" s="7">
        <v>59217031</v>
      </c>
      <c r="C46" s="106" t="s">
        <v>91</v>
      </c>
      <c r="D46" s="111" t="s">
        <v>4</v>
      </c>
      <c r="E46" s="50">
        <f>115.1-E47-E48</f>
        <v>69.599999999999994</v>
      </c>
      <c r="F46" s="95"/>
      <c r="G46" s="51"/>
      <c r="H46" s="52"/>
      <c r="I46" s="52"/>
      <c r="J46" s="85"/>
    </row>
    <row r="47" spans="1:11" x14ac:dyDescent="0.2">
      <c r="A47" s="2">
        <v>28</v>
      </c>
      <c r="B47" s="7">
        <v>59217030</v>
      </c>
      <c r="C47" s="106" t="s">
        <v>88</v>
      </c>
      <c r="D47" s="111" t="s">
        <v>4</v>
      </c>
      <c r="E47" s="50">
        <v>4</v>
      </c>
      <c r="F47" s="95"/>
      <c r="G47" s="51"/>
      <c r="H47" s="52"/>
      <c r="I47" s="52"/>
      <c r="J47" s="85"/>
    </row>
    <row r="48" spans="1:11" x14ac:dyDescent="0.2">
      <c r="A48" s="2">
        <v>29</v>
      </c>
      <c r="B48" s="7">
        <v>59217029</v>
      </c>
      <c r="C48" s="106" t="s">
        <v>87</v>
      </c>
      <c r="D48" s="2" t="s">
        <v>4</v>
      </c>
      <c r="E48" s="119">
        <v>41.5</v>
      </c>
      <c r="F48" s="51"/>
      <c r="G48" s="51"/>
      <c r="H48" s="52"/>
      <c r="I48" s="52"/>
      <c r="J48" s="85"/>
    </row>
    <row r="49" spans="1:13" x14ac:dyDescent="0.2">
      <c r="A49" s="2">
        <v>30</v>
      </c>
      <c r="B49" s="7">
        <v>916231213</v>
      </c>
      <c r="C49" s="110" t="s">
        <v>59</v>
      </c>
      <c r="D49" s="111" t="s">
        <v>4</v>
      </c>
      <c r="E49" s="50">
        <f>266.7+118.7</f>
        <v>385.4</v>
      </c>
      <c r="F49" s="95"/>
      <c r="G49" s="51"/>
      <c r="H49" s="52"/>
      <c r="I49" s="52"/>
      <c r="J49" s="85"/>
    </row>
    <row r="50" spans="1:13" x14ac:dyDescent="0.2">
      <c r="A50" s="2">
        <v>31</v>
      </c>
      <c r="B50" s="7">
        <v>59217007</v>
      </c>
      <c r="C50" s="106" t="s">
        <v>85</v>
      </c>
      <c r="D50" s="111" t="s">
        <v>4</v>
      </c>
      <c r="E50" s="50">
        <f>266.7*1.02</f>
        <v>272.03399999999999</v>
      </c>
      <c r="F50" s="95"/>
      <c r="G50" s="51"/>
      <c r="H50" s="52"/>
      <c r="I50" s="52"/>
      <c r="J50" s="86"/>
      <c r="K50" s="53"/>
    </row>
    <row r="51" spans="1:13" x14ac:dyDescent="0.2">
      <c r="A51" s="2">
        <v>32</v>
      </c>
      <c r="B51" s="7">
        <v>59217002</v>
      </c>
      <c r="C51" s="106" t="s">
        <v>86</v>
      </c>
      <c r="D51" s="111" t="s">
        <v>4</v>
      </c>
      <c r="E51" s="50">
        <f>118.7*1.02</f>
        <v>121.074</v>
      </c>
      <c r="F51" s="95"/>
      <c r="G51" s="51"/>
      <c r="H51" s="52"/>
      <c r="I51" s="52"/>
      <c r="J51" s="90"/>
      <c r="K51" s="53"/>
    </row>
    <row r="52" spans="1:13" x14ac:dyDescent="0.2">
      <c r="A52" s="2">
        <v>33</v>
      </c>
      <c r="B52" s="7">
        <v>915231111</v>
      </c>
      <c r="C52" s="143" t="s">
        <v>126</v>
      </c>
      <c r="D52" s="111" t="s">
        <v>0</v>
      </c>
      <c r="E52" s="50">
        <f>2*3*2</f>
        <v>12</v>
      </c>
      <c r="F52" s="95"/>
      <c r="G52" s="51"/>
      <c r="H52" s="52"/>
      <c r="I52" s="52"/>
      <c r="J52" s="90"/>
      <c r="K52" s="53"/>
    </row>
    <row r="53" spans="1:13" x14ac:dyDescent="0.2">
      <c r="A53" s="2">
        <v>34</v>
      </c>
      <c r="B53" s="6">
        <v>915621111</v>
      </c>
      <c r="C53" s="142" t="s">
        <v>127</v>
      </c>
      <c r="D53" s="111" t="s">
        <v>0</v>
      </c>
      <c r="E53" s="50">
        <f>E52</f>
        <v>12</v>
      </c>
      <c r="F53" s="95"/>
      <c r="G53" s="51"/>
      <c r="H53" s="52"/>
      <c r="I53" s="52"/>
      <c r="J53" s="90"/>
      <c r="K53" s="53"/>
    </row>
    <row r="54" spans="1:13" x14ac:dyDescent="0.2">
      <c r="A54" s="2">
        <v>35</v>
      </c>
      <c r="B54" s="7">
        <v>919735112</v>
      </c>
      <c r="C54" s="7" t="s">
        <v>53</v>
      </c>
      <c r="D54" s="97" t="s">
        <v>4</v>
      </c>
      <c r="E54" s="56">
        <v>62.3</v>
      </c>
      <c r="F54" s="57"/>
      <c r="G54" s="51"/>
      <c r="H54" s="52"/>
      <c r="I54" s="52"/>
      <c r="J54" s="53"/>
      <c r="L54" s="41" t="s">
        <v>31</v>
      </c>
      <c r="M54" s="41"/>
    </row>
    <row r="55" spans="1:13" x14ac:dyDescent="0.2">
      <c r="A55" s="2">
        <v>36</v>
      </c>
      <c r="B55" s="7">
        <v>919122112</v>
      </c>
      <c r="C55" s="7" t="s">
        <v>60</v>
      </c>
      <c r="D55" s="96" t="s">
        <v>4</v>
      </c>
      <c r="E55" s="54">
        <v>62.3</v>
      </c>
      <c r="F55" s="55"/>
      <c r="G55" s="51"/>
      <c r="H55" s="52"/>
      <c r="I55" s="52"/>
      <c r="J55" s="53"/>
      <c r="L55" s="41"/>
      <c r="M55" s="41"/>
    </row>
    <row r="56" spans="1:13" x14ac:dyDescent="0.2">
      <c r="A56" s="33"/>
      <c r="B56" s="92"/>
      <c r="C56" s="92"/>
      <c r="D56" s="112"/>
      <c r="E56" s="113"/>
      <c r="F56" s="114"/>
      <c r="G56" s="38"/>
      <c r="H56" s="70"/>
      <c r="I56" s="91"/>
      <c r="J56" s="53"/>
      <c r="L56" s="41"/>
      <c r="M56" s="41"/>
    </row>
    <row r="57" spans="1:13" x14ac:dyDescent="0.2">
      <c r="A57" s="42"/>
      <c r="B57" s="43" t="s">
        <v>32</v>
      </c>
      <c r="C57" s="115" t="s">
        <v>33</v>
      </c>
      <c r="D57" s="116"/>
      <c r="E57" s="117"/>
      <c r="F57" s="118"/>
      <c r="G57" s="63"/>
      <c r="H57" s="49"/>
      <c r="I57" s="66"/>
      <c r="J57" s="53"/>
      <c r="L57" s="41"/>
      <c r="M57" s="41"/>
    </row>
    <row r="58" spans="1:13" x14ac:dyDescent="0.2">
      <c r="A58" s="2">
        <v>37</v>
      </c>
      <c r="B58" s="7">
        <v>997221571</v>
      </c>
      <c r="C58" s="6" t="s">
        <v>83</v>
      </c>
      <c r="D58" s="96" t="s">
        <v>2</v>
      </c>
      <c r="E58" s="54">
        <f>I21+I26</f>
        <v>0</v>
      </c>
      <c r="F58" s="55"/>
      <c r="G58" s="51"/>
      <c r="H58" s="49"/>
      <c r="I58" s="52"/>
      <c r="J58" s="53"/>
      <c r="L58" s="41"/>
      <c r="M58" s="41"/>
    </row>
    <row r="59" spans="1:13" x14ac:dyDescent="0.2">
      <c r="A59" s="2">
        <v>38</v>
      </c>
      <c r="B59" s="7">
        <v>997211529</v>
      </c>
      <c r="C59" s="7" t="s">
        <v>54</v>
      </c>
      <c r="D59" s="96" t="s">
        <v>2</v>
      </c>
      <c r="E59" s="54">
        <f>E58*5</f>
        <v>0</v>
      </c>
      <c r="F59" s="55"/>
      <c r="G59" s="51"/>
      <c r="H59" s="49"/>
      <c r="I59" s="52"/>
      <c r="J59" s="53"/>
      <c r="L59" s="41"/>
      <c r="M59" s="41"/>
    </row>
    <row r="60" spans="1:13" x14ac:dyDescent="0.2">
      <c r="A60" s="2">
        <v>39</v>
      </c>
      <c r="B60" s="7">
        <v>997211511</v>
      </c>
      <c r="C60" s="7" t="s">
        <v>82</v>
      </c>
      <c r="D60" s="96" t="s">
        <v>2</v>
      </c>
      <c r="E60" s="54">
        <f>I25+I24+I23</f>
        <v>0</v>
      </c>
      <c r="F60" s="55"/>
      <c r="G60" s="51"/>
      <c r="H60" s="49"/>
      <c r="I60" s="52"/>
      <c r="J60" s="53"/>
      <c r="L60" s="41"/>
      <c r="M60" s="41"/>
    </row>
    <row r="61" spans="1:13" x14ac:dyDescent="0.2">
      <c r="A61" s="2">
        <v>40</v>
      </c>
      <c r="B61" s="7">
        <v>997211519</v>
      </c>
      <c r="C61" s="7" t="s">
        <v>84</v>
      </c>
      <c r="D61" s="96" t="s">
        <v>2</v>
      </c>
      <c r="E61" s="54">
        <f>E60*5</f>
        <v>0</v>
      </c>
      <c r="F61" s="55"/>
      <c r="G61" s="51"/>
      <c r="H61" s="49"/>
      <c r="I61" s="52"/>
      <c r="J61" s="53"/>
      <c r="L61" s="41"/>
      <c r="M61" s="41"/>
    </row>
    <row r="62" spans="1:13" ht="25.5" x14ac:dyDescent="0.2">
      <c r="A62" s="2">
        <v>41</v>
      </c>
      <c r="B62" s="7">
        <v>469973120</v>
      </c>
      <c r="C62" s="110" t="s">
        <v>78</v>
      </c>
      <c r="D62" s="97" t="s">
        <v>2</v>
      </c>
      <c r="E62" s="56">
        <f>I21+I24</f>
        <v>0</v>
      </c>
      <c r="F62" s="57"/>
      <c r="G62" s="51"/>
      <c r="H62" s="52"/>
      <c r="I62" s="52"/>
      <c r="J62" s="53"/>
      <c r="L62" s="41"/>
      <c r="M62" s="41"/>
    </row>
    <row r="63" spans="1:13" ht="25.5" x14ac:dyDescent="0.2">
      <c r="A63" s="2">
        <v>42</v>
      </c>
      <c r="B63" s="7">
        <v>997013875</v>
      </c>
      <c r="C63" s="110" t="s">
        <v>79</v>
      </c>
      <c r="D63" s="97" t="s">
        <v>2</v>
      </c>
      <c r="E63" s="56">
        <f>I23</f>
        <v>0</v>
      </c>
      <c r="F63" s="57"/>
      <c r="G63" s="51"/>
      <c r="H63" s="52"/>
      <c r="I63" s="52"/>
      <c r="J63" s="53"/>
      <c r="L63" s="41"/>
      <c r="M63" s="41"/>
    </row>
    <row r="64" spans="1:13" x14ac:dyDescent="0.2">
      <c r="A64" s="2">
        <v>43</v>
      </c>
      <c r="B64" s="7">
        <v>998223011</v>
      </c>
      <c r="C64" s="7" t="s">
        <v>56</v>
      </c>
      <c r="D64" s="2" t="s">
        <v>2</v>
      </c>
      <c r="E64" s="50">
        <f>I28+I32+I44+I41</f>
        <v>0</v>
      </c>
      <c r="F64" s="51"/>
      <c r="G64" s="51"/>
      <c r="H64" s="52"/>
      <c r="I64" s="52"/>
      <c r="J64" s="53"/>
    </row>
    <row r="65" spans="1:11" ht="25.5" x14ac:dyDescent="0.2">
      <c r="A65" s="2">
        <v>44</v>
      </c>
      <c r="B65" s="7">
        <v>998223091</v>
      </c>
      <c r="C65" s="110" t="s">
        <v>57</v>
      </c>
      <c r="D65" s="2" t="s">
        <v>2</v>
      </c>
      <c r="E65" s="50">
        <f>E64</f>
        <v>0</v>
      </c>
      <c r="F65" s="51"/>
      <c r="G65" s="51"/>
      <c r="H65" s="52"/>
      <c r="I65" s="52"/>
      <c r="J65" s="53"/>
    </row>
    <row r="66" spans="1:11" x14ac:dyDescent="0.2">
      <c r="A66" s="25"/>
      <c r="B66" s="93"/>
      <c r="C66" s="93"/>
      <c r="D66" s="93"/>
      <c r="E66" s="93"/>
      <c r="F66" s="93"/>
      <c r="J66" s="53"/>
    </row>
    <row r="67" spans="1:11" x14ac:dyDescent="0.2">
      <c r="A67" s="25"/>
      <c r="B67" s="93"/>
      <c r="C67" s="93"/>
      <c r="D67" s="93"/>
      <c r="E67" s="93"/>
      <c r="F67" s="93"/>
      <c r="J67" s="53"/>
    </row>
    <row r="68" spans="1:11" s="53" customFormat="1" x14ac:dyDescent="0.2">
      <c r="C68" s="71" t="s">
        <v>34</v>
      </c>
      <c r="G68" s="68"/>
      <c r="I68" s="68"/>
      <c r="J68" s="72"/>
      <c r="K68" s="73"/>
    </row>
    <row r="69" spans="1:11" x14ac:dyDescent="0.2">
      <c r="A69" s="53"/>
      <c r="B69" s="53"/>
      <c r="C69" s="71"/>
      <c r="D69" s="53"/>
      <c r="E69" s="53"/>
      <c r="F69" s="53"/>
      <c r="G69" s="61"/>
      <c r="H69" s="53"/>
      <c r="I69" s="61"/>
      <c r="J69" s="41"/>
      <c r="K69" s="73"/>
    </row>
    <row r="70" spans="1:11" x14ac:dyDescent="0.2">
      <c r="A70" s="53"/>
      <c r="B70" s="53"/>
      <c r="C70" s="74"/>
      <c r="D70" s="53"/>
      <c r="E70" s="53"/>
      <c r="F70" s="53"/>
      <c r="G70" s="68"/>
      <c r="H70" s="53"/>
      <c r="I70" s="68"/>
      <c r="K70" s="75"/>
    </row>
    <row r="71" spans="1:11" x14ac:dyDescent="0.2">
      <c r="C71" s="71"/>
      <c r="E71" s="8"/>
      <c r="G71" s="61"/>
    </row>
    <row r="72" spans="1:11" x14ac:dyDescent="0.2">
      <c r="E72" s="8"/>
    </row>
    <row r="73" spans="1:11" x14ac:dyDescent="0.2">
      <c r="E73" s="8"/>
    </row>
    <row r="74" spans="1:11" x14ac:dyDescent="0.2">
      <c r="E74" s="8"/>
    </row>
    <row r="75" spans="1:11" x14ac:dyDescent="0.2">
      <c r="E75" s="8"/>
    </row>
    <row r="76" spans="1:11" x14ac:dyDescent="0.2">
      <c r="E76" s="8"/>
    </row>
    <row r="77" spans="1:11" x14ac:dyDescent="0.2">
      <c r="E77" s="8"/>
    </row>
    <row r="78" spans="1:11" x14ac:dyDescent="0.2">
      <c r="E78" s="8"/>
    </row>
    <row r="79" spans="1:11" x14ac:dyDescent="0.2">
      <c r="E79" s="8"/>
    </row>
    <row r="80" spans="1:11" x14ac:dyDescent="0.2">
      <c r="E80" s="8"/>
    </row>
    <row r="81" spans="1:7" x14ac:dyDescent="0.2">
      <c r="E81" s="8"/>
    </row>
    <row r="82" spans="1:7" x14ac:dyDescent="0.2">
      <c r="E82" s="8"/>
    </row>
    <row r="83" spans="1:7" x14ac:dyDescent="0.2">
      <c r="E83" s="8"/>
    </row>
    <row r="84" spans="1:7" x14ac:dyDescent="0.2">
      <c r="A84" s="76"/>
      <c r="B84" s="76"/>
    </row>
    <row r="85" spans="1:7" x14ac:dyDescent="0.2">
      <c r="C85" s="78"/>
      <c r="D85" s="78"/>
      <c r="E85" s="79"/>
    </row>
    <row r="86" spans="1:7" x14ac:dyDescent="0.2">
      <c r="A86" s="76"/>
      <c r="B86" s="76"/>
    </row>
    <row r="88" spans="1:7" x14ac:dyDescent="0.2">
      <c r="F88" s="80"/>
      <c r="G88" s="80"/>
    </row>
  </sheetData>
  <mergeCells count="4">
    <mergeCell ref="A1:G1"/>
    <mergeCell ref="A3:B3"/>
    <mergeCell ref="A4:B4"/>
    <mergeCell ref="E4:F4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Krycí list</vt:lpstr>
      <vt:lpstr>SO VRN</vt:lpstr>
      <vt:lpstr>SO 101</vt:lpstr>
      <vt:lpstr>'Krycí list'!Oblast_tisku</vt:lpstr>
      <vt:lpstr>'SO 101'!Oblast_tisku</vt:lpstr>
      <vt:lpstr>'SO VRN'!Oblast_tisku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starostka</cp:lastModifiedBy>
  <cp:lastPrinted>2019-04-14T19:53:09Z</cp:lastPrinted>
  <dcterms:created xsi:type="dcterms:W3CDTF">2018-05-21T08:32:46Z</dcterms:created>
  <dcterms:modified xsi:type="dcterms:W3CDTF">2023-05-03T10:46:34Z</dcterms:modified>
</cp:coreProperties>
</file>